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defaultThemeVersion="124226"/>
  <mc:AlternateContent xmlns:mc="http://schemas.openxmlformats.org/markup-compatibility/2006">
    <mc:Choice Requires="x15">
      <x15ac:absPath xmlns:x15ac="http://schemas.microsoft.com/office/spreadsheetml/2010/11/ac" url="/Users/mirqurbonnaimov/Downloads/"/>
    </mc:Choice>
  </mc:AlternateContent>
  <xr:revisionPtr revIDLastSave="0" documentId="13_ncr:1_{898BB6CE-A27D-7440-875C-86B9B6CCF476}" xr6:coauthVersionLast="47" xr6:coauthVersionMax="47" xr10:uidLastSave="{00000000-0000-0000-0000-000000000000}"/>
  <bookViews>
    <workbookView xWindow="4440" yWindow="760" windowWidth="25800" windowHeight="15720" tabRatio="964" firstSheet="2" activeTab="14" xr2:uid="{00000000-000D-0000-FFFF-FFFF00000000}"/>
  </bookViews>
  <sheets>
    <sheet name="ВУЗ (бюдж. с изм.)" sheetId="46" state="hidden" r:id="rId1"/>
    <sheet name="template" sheetId="23" state="hidden" r:id="rId2"/>
    <sheet name="сохтор" sheetId="68" r:id="rId3"/>
    <sheet name="Лист2 (2023 мукоиса)" sheetId="67" r:id="rId4"/>
    <sheet name="Классификации (2)" sheetId="61" r:id="rId5"/>
    <sheet name="TIK 001 ЛКТ" sheetId="15" r:id="rId6"/>
    <sheet name=" такмили ихтисос" sheetId="65" r:id="rId7"/>
    <sheet name="TIK 003 методи" sheetId="66" r:id="rId8"/>
    <sheet name="TIK 004калонсолон" sheetId="16" r:id="rId9"/>
    <sheet name="tab 3.2.2a" sheetId="6" state="hidden" r:id="rId10"/>
    <sheet name="СПГР" sheetId="9" state="hidden" r:id="rId11"/>
    <sheet name="Лист1" sheetId="47" state="hidden" r:id="rId12"/>
    <sheet name="tab 3.2.2б" sheetId="7" r:id="rId13"/>
    <sheet name="буҷети вазорат иқт" sheetId="69" r:id="rId14"/>
    <sheet name="буҷети вазиф" sheetId="70" r:id="rId15"/>
  </sheets>
  <externalReferences>
    <externalReference r:id="rId16"/>
    <externalReference r:id="rId17"/>
  </externalReferences>
  <definedNames>
    <definedName name="_ftn1" localSheetId="2">сохтор!#REF!</definedName>
    <definedName name="_ftnref1" localSheetId="2">сохтор!$B$23</definedName>
    <definedName name="_xlnm.Print_Titles" localSheetId="12">'tab 3.2.2б'!$2:$3</definedName>
    <definedName name="_xlnm.Print_Area" localSheetId="6">' такмили ихтисос'!$A$1:$G$91</definedName>
    <definedName name="_xlnm.Print_Area" localSheetId="1">template!$A$1:$W$147</definedName>
    <definedName name="_xlnm.Print_Area" localSheetId="5">'TIK 001 ЛКТ'!$A$2:$G$93</definedName>
    <definedName name="_xlnm.Print_Area" localSheetId="7">'TIK 003 методи'!$A$1:$G$95</definedName>
    <definedName name="_xlnm.Print_Area" localSheetId="8">'TIK 004калонсолон'!$A$1:$G$83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8" i="69" l="1"/>
  <c r="L28" i="69"/>
  <c r="M28" i="69"/>
  <c r="M29" i="69"/>
  <c r="M30" i="69"/>
  <c r="M31" i="69"/>
  <c r="M32" i="69"/>
  <c r="I33" i="69"/>
  <c r="J33" i="69"/>
  <c r="K33" i="69"/>
  <c r="L33" i="69"/>
  <c r="M33" i="69"/>
  <c r="M34" i="69"/>
  <c r="I35" i="69"/>
  <c r="J35" i="69"/>
  <c r="K35" i="69"/>
  <c r="L35" i="69"/>
  <c r="M35" i="69"/>
  <c r="I36" i="69"/>
  <c r="J36" i="69"/>
  <c r="K36" i="69"/>
  <c r="L36" i="69"/>
  <c r="M36" i="69"/>
  <c r="I37" i="69"/>
  <c r="J37" i="69"/>
  <c r="K37" i="69"/>
  <c r="L37" i="69"/>
  <c r="M37" i="69"/>
  <c r="H33" i="69"/>
  <c r="H35" i="69"/>
  <c r="H36" i="69"/>
  <c r="H37" i="69"/>
  <c r="B34" i="69"/>
  <c r="H28" i="69" s="1"/>
  <c r="C88" i="15"/>
  <c r="C73" i="15"/>
  <c r="D65" i="15"/>
  <c r="C65" i="15"/>
  <c r="E35" i="69"/>
  <c r="K29" i="69" s="1"/>
  <c r="C38" i="69"/>
  <c r="I32" i="69" s="1"/>
  <c r="C37" i="69"/>
  <c r="I31" i="69" s="1"/>
  <c r="C36" i="69"/>
  <c r="I30" i="69" s="1"/>
  <c r="C35" i="69"/>
  <c r="D35" i="69" s="1"/>
  <c r="J29" i="69" s="1"/>
  <c r="C34" i="69"/>
  <c r="D34" i="69" s="1"/>
  <c r="J28" i="69" s="1"/>
  <c r="B38" i="69"/>
  <c r="B37" i="69"/>
  <c r="H31" i="69" s="1"/>
  <c r="B35" i="69"/>
  <c r="H29" i="69" s="1"/>
  <c r="B36" i="69"/>
  <c r="H30" i="69" s="1"/>
  <c r="D103" i="65"/>
  <c r="D104" i="65"/>
  <c r="D105" i="65"/>
  <c r="D106" i="65"/>
  <c r="C104" i="65"/>
  <c r="C105" i="65"/>
  <c r="C106" i="65"/>
  <c r="C103" i="65"/>
  <c r="G430" i="66"/>
  <c r="G431" i="66"/>
  <c r="G432" i="66"/>
  <c r="G433" i="66"/>
  <c r="F431" i="66"/>
  <c r="F432" i="66"/>
  <c r="F433" i="66"/>
  <c r="F430" i="66"/>
  <c r="D434" i="66"/>
  <c r="D435" i="66"/>
  <c r="D436" i="66"/>
  <c r="D437" i="66"/>
  <c r="C435" i="66"/>
  <c r="C436" i="66"/>
  <c r="C437" i="66"/>
  <c r="C434" i="66"/>
  <c r="F35" i="69" l="1"/>
  <c r="L29" i="69" s="1"/>
  <c r="C40" i="69"/>
  <c r="I34" i="69" s="1"/>
  <c r="B40" i="69"/>
  <c r="H34" i="69" s="1"/>
  <c r="I28" i="69"/>
  <c r="D37" i="69"/>
  <c r="H32" i="69"/>
  <c r="I29" i="69"/>
  <c r="D36" i="69"/>
  <c r="D38" i="69"/>
  <c r="F56" i="15"/>
  <c r="G56" i="15"/>
  <c r="E56" i="15"/>
  <c r="E41" i="15"/>
  <c r="F41" i="15" s="1"/>
  <c r="G41" i="15" s="1"/>
  <c r="F40" i="15"/>
  <c r="E40" i="15"/>
  <c r="G40" i="15"/>
  <c r="D40" i="15"/>
  <c r="AA41" i="15" s="1"/>
  <c r="AA40" i="15"/>
  <c r="E55" i="15" l="1"/>
  <c r="E38" i="69"/>
  <c r="J32" i="69"/>
  <c r="D40" i="69"/>
  <c r="J34" i="69" s="1"/>
  <c r="J31" i="69"/>
  <c r="E37" i="69"/>
  <c r="E36" i="69"/>
  <c r="J30" i="69"/>
  <c r="G55" i="15"/>
  <c r="F55" i="15"/>
  <c r="E54" i="15"/>
  <c r="F38" i="69" l="1"/>
  <c r="K32" i="69"/>
  <c r="E40" i="69"/>
  <c r="K34" i="69" s="1"/>
  <c r="F37" i="69"/>
  <c r="L31" i="69" s="1"/>
  <c r="K31" i="69"/>
  <c r="F36" i="69"/>
  <c r="L30" i="69" s="1"/>
  <c r="K30" i="69"/>
  <c r="AF46" i="15"/>
  <c r="AD42" i="15"/>
  <c r="B11" i="15"/>
  <c r="C58" i="16"/>
  <c r="D81" i="16"/>
  <c r="D62" i="16" s="1"/>
  <c r="D82" i="16"/>
  <c r="D66" i="16" s="1"/>
  <c r="D83" i="16"/>
  <c r="D70" i="16" s="1"/>
  <c r="D80" i="16"/>
  <c r="D58" i="16" s="1"/>
  <c r="C81" i="16"/>
  <c r="C62" i="16" s="1"/>
  <c r="C82" i="16"/>
  <c r="C66" i="16" s="1"/>
  <c r="C83" i="16"/>
  <c r="C70" i="16" s="1"/>
  <c r="C80" i="16"/>
  <c r="C106" i="16"/>
  <c r="A7" i="16"/>
  <c r="L32" i="69" l="1"/>
  <c r="F40" i="69"/>
  <c r="L34" i="69" s="1"/>
  <c r="B8" i="7"/>
  <c r="B7" i="7"/>
  <c r="B6" i="7"/>
  <c r="B5" i="7"/>
  <c r="B4" i="7"/>
  <c r="F95" i="16"/>
  <c r="F97" i="16"/>
  <c r="F98" i="16"/>
  <c r="E102" i="16"/>
  <c r="G95" i="16" s="1"/>
  <c r="E103" i="16"/>
  <c r="G96" i="16" s="1"/>
  <c r="E104" i="16"/>
  <c r="G97" i="16" s="1"/>
  <c r="E105" i="16"/>
  <c r="G98" i="16" s="1"/>
  <c r="F99" i="16"/>
  <c r="G99" i="16"/>
  <c r="B16" i="16"/>
  <c r="B13" i="16"/>
  <c r="A13" i="16"/>
  <c r="B10" i="16"/>
  <c r="A10" i="16"/>
  <c r="B7" i="16"/>
  <c r="B4" i="16"/>
  <c r="E36" i="16"/>
  <c r="F36" i="16" s="1"/>
  <c r="G36" i="16" s="1"/>
  <c r="E35" i="16"/>
  <c r="F35" i="16" s="1"/>
  <c r="E34" i="16"/>
  <c r="F34" i="16" s="1"/>
  <c r="G34" i="16" s="1"/>
  <c r="E33" i="16"/>
  <c r="D67" i="66"/>
  <c r="D71" i="66"/>
  <c r="D75" i="66"/>
  <c r="C71" i="66"/>
  <c r="C75" i="66"/>
  <c r="C67" i="66"/>
  <c r="F57" i="66"/>
  <c r="G57" i="66"/>
  <c r="E57" i="66"/>
  <c r="F56" i="66"/>
  <c r="G56" i="66"/>
  <c r="E56" i="66"/>
  <c r="G35" i="16" l="1"/>
  <c r="E49" i="16"/>
  <c r="F33" i="16"/>
  <c r="G33" i="16" s="1"/>
  <c r="E47" i="16"/>
  <c r="F96" i="16"/>
  <c r="E48" i="16"/>
  <c r="B21" i="66"/>
  <c r="B20" i="66"/>
  <c r="B18" i="66"/>
  <c r="B10" i="66"/>
  <c r="A10" i="66"/>
  <c r="D63" i="65"/>
  <c r="D67" i="65"/>
  <c r="D71" i="65"/>
  <c r="D75" i="65"/>
  <c r="C75" i="65"/>
  <c r="C67" i="65"/>
  <c r="C71" i="65"/>
  <c r="C63" i="65"/>
  <c r="AA90" i="65"/>
  <c r="E42" i="68"/>
  <c r="F42" i="68" s="1"/>
  <c r="G42" i="68" s="1"/>
  <c r="E41" i="68"/>
  <c r="F41" i="68" s="1"/>
  <c r="G41" i="68" s="1"/>
  <c r="E40" i="68"/>
  <c r="F40" i="68" s="1"/>
  <c r="G40" i="68" s="1"/>
  <c r="E39" i="68"/>
  <c r="F39" i="68" s="1"/>
  <c r="G39" i="68" s="1"/>
  <c r="G29" i="68"/>
  <c r="G30" i="68" s="1"/>
  <c r="F29" i="68"/>
  <c r="F30" i="68" s="1"/>
  <c r="E29" i="68"/>
  <c r="E30" i="68" s="1"/>
  <c r="D29" i="68"/>
  <c r="C29" i="68"/>
  <c r="C30" i="68" s="1"/>
  <c r="A19" i="68"/>
  <c r="A18" i="68"/>
  <c r="A17" i="68"/>
  <c r="A16" i="68"/>
  <c r="B18" i="65" l="1"/>
  <c r="C77" i="67"/>
  <c r="C75" i="67"/>
  <c r="C74" i="67"/>
  <c r="C4" i="67" s="1"/>
  <c r="B10" i="65"/>
  <c r="A10" i="65"/>
  <c r="Q10" i="65" s="1"/>
  <c r="I10" i="65" s="1"/>
  <c r="D416" i="66"/>
  <c r="C416" i="66"/>
  <c r="D411" i="66"/>
  <c r="C411" i="66"/>
  <c r="D406" i="66"/>
  <c r="C406" i="66"/>
  <c r="D401" i="66"/>
  <c r="C401" i="66"/>
  <c r="D396" i="66"/>
  <c r="C396" i="66"/>
  <c r="D391" i="66"/>
  <c r="C391" i="66"/>
  <c r="D386" i="66"/>
  <c r="C386" i="66"/>
  <c r="D381" i="66"/>
  <c r="C381" i="66"/>
  <c r="D376" i="66"/>
  <c r="C376" i="66"/>
  <c r="D371" i="66"/>
  <c r="C371" i="66"/>
  <c r="D366" i="66"/>
  <c r="C366" i="66"/>
  <c r="D361" i="66"/>
  <c r="C361" i="66"/>
  <c r="D356" i="66"/>
  <c r="C356" i="66"/>
  <c r="D351" i="66"/>
  <c r="C351" i="66"/>
  <c r="D346" i="66"/>
  <c r="C346" i="66"/>
  <c r="D341" i="66"/>
  <c r="C341" i="66"/>
  <c r="D336" i="66"/>
  <c r="C336" i="66"/>
  <c r="D331" i="66"/>
  <c r="C331" i="66"/>
  <c r="D326" i="66"/>
  <c r="C326" i="66"/>
  <c r="D321" i="66"/>
  <c r="C321" i="66"/>
  <c r="D316" i="66"/>
  <c r="C316" i="66"/>
  <c r="D311" i="66"/>
  <c r="C311" i="66"/>
  <c r="D306" i="66"/>
  <c r="C306" i="66"/>
  <c r="D301" i="66"/>
  <c r="C301" i="66"/>
  <c r="D296" i="66"/>
  <c r="C296" i="66"/>
  <c r="D291" i="66"/>
  <c r="C291" i="66"/>
  <c r="D286" i="66"/>
  <c r="C286" i="66"/>
  <c r="D281" i="66"/>
  <c r="C281" i="66"/>
  <c r="D276" i="66"/>
  <c r="C276" i="66"/>
  <c r="D271" i="66"/>
  <c r="C271" i="66"/>
  <c r="D266" i="66"/>
  <c r="C266" i="66"/>
  <c r="D261" i="66"/>
  <c r="C261" i="66"/>
  <c r="D256" i="66"/>
  <c r="C256" i="66"/>
  <c r="D251" i="66"/>
  <c r="C251" i="66"/>
  <c r="D246" i="66"/>
  <c r="C246" i="66"/>
  <c r="D241" i="66"/>
  <c r="C241" i="66"/>
  <c r="D236" i="66"/>
  <c r="C236" i="66"/>
  <c r="D231" i="66"/>
  <c r="C231" i="66"/>
  <c r="D226" i="66"/>
  <c r="C226" i="66"/>
  <c r="D221" i="66"/>
  <c r="C221" i="66"/>
  <c r="D216" i="66"/>
  <c r="C216" i="66"/>
  <c r="D211" i="66"/>
  <c r="C211" i="66"/>
  <c r="D206" i="66"/>
  <c r="C206" i="66"/>
  <c r="D201" i="66"/>
  <c r="C201" i="66"/>
  <c r="D196" i="66"/>
  <c r="C196" i="66"/>
  <c r="D191" i="66"/>
  <c r="C191" i="66"/>
  <c r="D186" i="66"/>
  <c r="C186" i="66"/>
  <c r="D181" i="66"/>
  <c r="C181" i="66"/>
  <c r="D176" i="66"/>
  <c r="C176" i="66"/>
  <c r="D171" i="66"/>
  <c r="C171" i="66"/>
  <c r="D166" i="66"/>
  <c r="C166" i="66"/>
  <c r="D161" i="66"/>
  <c r="C161" i="66"/>
  <c r="D156" i="66"/>
  <c r="C156" i="66"/>
  <c r="D151" i="66"/>
  <c r="C151" i="66"/>
  <c r="D146" i="66"/>
  <c r="C146" i="66"/>
  <c r="D141" i="66"/>
  <c r="C141" i="66"/>
  <c r="D136" i="66"/>
  <c r="C136" i="66"/>
  <c r="D131" i="66"/>
  <c r="C131" i="66"/>
  <c r="D126" i="66"/>
  <c r="C126" i="66"/>
  <c r="D121" i="66"/>
  <c r="C121" i="66"/>
  <c r="Y118" i="66"/>
  <c r="G117" i="66"/>
  <c r="F117" i="66"/>
  <c r="G116" i="66"/>
  <c r="F116" i="66"/>
  <c r="G115" i="66"/>
  <c r="F115" i="66"/>
  <c r="G114" i="66"/>
  <c r="F114" i="66"/>
  <c r="G105" i="66"/>
  <c r="F105" i="66"/>
  <c r="Q94" i="66"/>
  <c r="I94" i="66" s="1"/>
  <c r="T92" i="66"/>
  <c r="L92" i="66" s="1"/>
  <c r="S92" i="66"/>
  <c r="K92" i="66" s="1"/>
  <c r="Q92" i="66"/>
  <c r="I92" i="66" s="1"/>
  <c r="T91" i="66"/>
  <c r="L91" i="66" s="1"/>
  <c r="S91" i="66"/>
  <c r="K91" i="66" s="1"/>
  <c r="Q91" i="66"/>
  <c r="I91" i="66" s="1"/>
  <c r="B90" i="66"/>
  <c r="W88" i="66"/>
  <c r="V88" i="66"/>
  <c r="U88" i="66"/>
  <c r="T88" i="66"/>
  <c r="S88" i="66"/>
  <c r="O88" i="66"/>
  <c r="N88" i="66"/>
  <c r="M88" i="66"/>
  <c r="L88" i="66"/>
  <c r="K88" i="66"/>
  <c r="G88" i="66"/>
  <c r="F88" i="66"/>
  <c r="E88" i="66"/>
  <c r="D88" i="66"/>
  <c r="C88" i="66"/>
  <c r="R79" i="66"/>
  <c r="Q79" i="66"/>
  <c r="J79" i="66"/>
  <c r="I79" i="66"/>
  <c r="J73" i="66"/>
  <c r="B73" i="66"/>
  <c r="B69" i="66" s="1"/>
  <c r="J72" i="66"/>
  <c r="E72" i="66"/>
  <c r="U72" i="66" s="1"/>
  <c r="M72" i="66" s="1"/>
  <c r="S71" i="66"/>
  <c r="K71" i="66" s="1"/>
  <c r="R71" i="66"/>
  <c r="Q71" i="66"/>
  <c r="I71" i="66" s="1"/>
  <c r="J71" i="66"/>
  <c r="T71" i="66"/>
  <c r="L71" i="66" s="1"/>
  <c r="B71" i="66"/>
  <c r="R67" i="66"/>
  <c r="Q67" i="66"/>
  <c r="I67" i="66" s="1"/>
  <c r="J67" i="66"/>
  <c r="S67" i="66"/>
  <c r="K67" i="66" s="1"/>
  <c r="B67" i="66"/>
  <c r="W63" i="66"/>
  <c r="V63" i="66"/>
  <c r="U63" i="66"/>
  <c r="T63" i="66"/>
  <c r="S63" i="66"/>
  <c r="G63" i="66"/>
  <c r="F63" i="66"/>
  <c r="E63" i="66"/>
  <c r="D63" i="66"/>
  <c r="C63" i="66"/>
  <c r="R59" i="66"/>
  <c r="Q59" i="66"/>
  <c r="I59" i="66" s="1"/>
  <c r="W59" i="66"/>
  <c r="O59" i="66" s="1"/>
  <c r="V59" i="66"/>
  <c r="N59" i="66" s="1"/>
  <c r="U59" i="66"/>
  <c r="M59" i="66" s="1"/>
  <c r="B58" i="66"/>
  <c r="R57" i="66"/>
  <c r="Q57" i="66"/>
  <c r="I57" i="66" s="1"/>
  <c r="J57" i="66"/>
  <c r="W57" i="66"/>
  <c r="O57" i="66" s="1"/>
  <c r="V57" i="66"/>
  <c r="N57" i="66" s="1"/>
  <c r="U57" i="66"/>
  <c r="M57" i="66" s="1"/>
  <c r="B57" i="66"/>
  <c r="U56" i="66"/>
  <c r="M56" i="66" s="1"/>
  <c r="R56" i="66"/>
  <c r="Q56" i="66"/>
  <c r="I56" i="66" s="1"/>
  <c r="J56" i="66"/>
  <c r="W56" i="66"/>
  <c r="O56" i="66" s="1"/>
  <c r="V56" i="66"/>
  <c r="N56" i="66" s="1"/>
  <c r="B56" i="66"/>
  <c r="W53" i="66"/>
  <c r="O53" i="66" s="1"/>
  <c r="V53" i="66"/>
  <c r="N53" i="66" s="1"/>
  <c r="U53" i="66"/>
  <c r="M53" i="66" s="1"/>
  <c r="R53" i="66"/>
  <c r="Q53" i="66"/>
  <c r="I53" i="66" s="1"/>
  <c r="B52" i="66"/>
  <c r="W51" i="66"/>
  <c r="O51" i="66" s="1"/>
  <c r="V51" i="66"/>
  <c r="N51" i="66" s="1"/>
  <c r="U51" i="66"/>
  <c r="M51" i="66" s="1"/>
  <c r="R51" i="66"/>
  <c r="Q51" i="66"/>
  <c r="I51" i="66" s="1"/>
  <c r="J51" i="66"/>
  <c r="B51" i="66"/>
  <c r="W50" i="66"/>
  <c r="O50" i="66" s="1"/>
  <c r="V50" i="66"/>
  <c r="N50" i="66" s="1"/>
  <c r="U50" i="66"/>
  <c r="M50" i="66" s="1"/>
  <c r="R50" i="66"/>
  <c r="Q50" i="66"/>
  <c r="I50" i="66" s="1"/>
  <c r="J50" i="66"/>
  <c r="B50" i="66"/>
  <c r="G48" i="66"/>
  <c r="F48" i="66"/>
  <c r="E48" i="66"/>
  <c r="W37" i="66"/>
  <c r="O37" i="66" s="1"/>
  <c r="V37" i="66"/>
  <c r="N37" i="66" s="1"/>
  <c r="U37" i="66"/>
  <c r="M37" i="66" s="1"/>
  <c r="T37" i="66"/>
  <c r="L37" i="66" s="1"/>
  <c r="S37" i="66"/>
  <c r="K37" i="66" s="1"/>
  <c r="Q18" i="66"/>
  <c r="B13" i="66"/>
  <c r="A13" i="66"/>
  <c r="Q10" i="66"/>
  <c r="I10" i="66" s="1"/>
  <c r="J10" i="66"/>
  <c r="J7" i="66"/>
  <c r="B7" i="66"/>
  <c r="A7" i="66"/>
  <c r="Q7" i="66" s="1"/>
  <c r="I7" i="66" s="1"/>
  <c r="Q4" i="66"/>
  <c r="I4" i="66" s="1"/>
  <c r="J4" i="66"/>
  <c r="B4" i="66"/>
  <c r="Q90" i="65"/>
  <c r="I90" i="65" s="1"/>
  <c r="T88" i="65"/>
  <c r="L88" i="65" s="1"/>
  <c r="S88" i="65"/>
  <c r="K88" i="65" s="1"/>
  <c r="Q88" i="65"/>
  <c r="I88" i="65" s="1"/>
  <c r="T87" i="65"/>
  <c r="L87" i="65" s="1"/>
  <c r="S87" i="65"/>
  <c r="K87" i="65" s="1"/>
  <c r="Q87" i="65"/>
  <c r="I87" i="65" s="1"/>
  <c r="B86" i="65"/>
  <c r="W84" i="65"/>
  <c r="V84" i="65"/>
  <c r="U84" i="65"/>
  <c r="T84" i="65"/>
  <c r="S84" i="65"/>
  <c r="O84" i="65"/>
  <c r="N84" i="65"/>
  <c r="M84" i="65"/>
  <c r="L84" i="65"/>
  <c r="K84" i="65"/>
  <c r="G84" i="65"/>
  <c r="F84" i="65"/>
  <c r="E84" i="65"/>
  <c r="D84" i="65"/>
  <c r="C84" i="65"/>
  <c r="R75" i="65"/>
  <c r="Q75" i="65"/>
  <c r="I75" i="65" s="1"/>
  <c r="J75" i="65"/>
  <c r="J69" i="65"/>
  <c r="B69" i="65"/>
  <c r="B65" i="65" s="1"/>
  <c r="J68" i="65"/>
  <c r="R67" i="65"/>
  <c r="Q67" i="65"/>
  <c r="I67" i="65" s="1"/>
  <c r="J67" i="65"/>
  <c r="T67" i="65"/>
  <c r="L67" i="65" s="1"/>
  <c r="S67" i="65"/>
  <c r="K67" i="65" s="1"/>
  <c r="B67" i="65"/>
  <c r="R63" i="65"/>
  <c r="Q63" i="65"/>
  <c r="I63" i="65" s="1"/>
  <c r="J63" i="65"/>
  <c r="S63" i="65"/>
  <c r="K63" i="65" s="1"/>
  <c r="B63" i="65"/>
  <c r="W59" i="65"/>
  <c r="V59" i="65"/>
  <c r="U59" i="65"/>
  <c r="T59" i="65"/>
  <c r="S59" i="65"/>
  <c r="G59" i="65"/>
  <c r="F59" i="65"/>
  <c r="E59" i="65"/>
  <c r="D59" i="65"/>
  <c r="C59" i="65"/>
  <c r="R55" i="65"/>
  <c r="Q55" i="65"/>
  <c r="I55" i="65"/>
  <c r="G55" i="65"/>
  <c r="W55" i="65" s="1"/>
  <c r="O55" i="65" s="1"/>
  <c r="F55" i="65"/>
  <c r="V55" i="65" s="1"/>
  <c r="N55" i="65" s="1"/>
  <c r="E55" i="65"/>
  <c r="U55" i="65" s="1"/>
  <c r="M55" i="65" s="1"/>
  <c r="G54" i="65"/>
  <c r="F54" i="65"/>
  <c r="E54" i="65"/>
  <c r="B54" i="65"/>
  <c r="R53" i="65"/>
  <c r="Q53" i="65"/>
  <c r="I53" i="65" s="1"/>
  <c r="J53" i="65"/>
  <c r="G53" i="65"/>
  <c r="W53" i="65" s="1"/>
  <c r="O53" i="65" s="1"/>
  <c r="F53" i="65"/>
  <c r="V53" i="65" s="1"/>
  <c r="N53" i="65" s="1"/>
  <c r="E53" i="65"/>
  <c r="U53" i="65" s="1"/>
  <c r="M53" i="65" s="1"/>
  <c r="B53" i="65"/>
  <c r="R52" i="65"/>
  <c r="Q52" i="65"/>
  <c r="I52" i="65" s="1"/>
  <c r="J52" i="65"/>
  <c r="G52" i="65"/>
  <c r="W52" i="65" s="1"/>
  <c r="O52" i="65" s="1"/>
  <c r="F52" i="65"/>
  <c r="V52" i="65" s="1"/>
  <c r="N52" i="65" s="1"/>
  <c r="E52" i="65"/>
  <c r="U52" i="65" s="1"/>
  <c r="M52" i="65" s="1"/>
  <c r="B52" i="65"/>
  <c r="W49" i="65"/>
  <c r="O49" i="65" s="1"/>
  <c r="V49" i="65"/>
  <c r="N49" i="65" s="1"/>
  <c r="U49" i="65"/>
  <c r="M49" i="65" s="1"/>
  <c r="R49" i="65"/>
  <c r="Q49" i="65"/>
  <c r="I49" i="65" s="1"/>
  <c r="B48" i="65"/>
  <c r="W47" i="65"/>
  <c r="O47" i="65" s="1"/>
  <c r="V47" i="65"/>
  <c r="N47" i="65" s="1"/>
  <c r="U47" i="65"/>
  <c r="M47" i="65" s="1"/>
  <c r="R47" i="65"/>
  <c r="Q47" i="65"/>
  <c r="I47" i="65" s="1"/>
  <c r="J47" i="65"/>
  <c r="B47" i="65"/>
  <c r="W46" i="65"/>
  <c r="O46" i="65" s="1"/>
  <c r="V46" i="65"/>
  <c r="N46" i="65" s="1"/>
  <c r="U46" i="65"/>
  <c r="M46" i="65" s="1"/>
  <c r="R46" i="65"/>
  <c r="Q46" i="65"/>
  <c r="I46" i="65" s="1"/>
  <c r="J46" i="65"/>
  <c r="B46" i="65"/>
  <c r="G44" i="65"/>
  <c r="F44" i="65"/>
  <c r="E44" i="65"/>
  <c r="W38" i="65"/>
  <c r="O38" i="65" s="1"/>
  <c r="V38" i="65"/>
  <c r="N38" i="65" s="1"/>
  <c r="U38" i="65"/>
  <c r="M38" i="65" s="1"/>
  <c r="T38" i="65"/>
  <c r="L38" i="65" s="1"/>
  <c r="S38" i="65"/>
  <c r="K38" i="65" s="1"/>
  <c r="W37" i="65"/>
  <c r="O37" i="65" s="1"/>
  <c r="V37" i="65"/>
  <c r="N37" i="65" s="1"/>
  <c r="U37" i="65"/>
  <c r="M37" i="65" s="1"/>
  <c r="T37" i="65"/>
  <c r="L37" i="65" s="1"/>
  <c r="S37" i="65"/>
  <c r="K37" i="65" s="1"/>
  <c r="W36" i="65"/>
  <c r="O36" i="65" s="1"/>
  <c r="V36" i="65"/>
  <c r="N36" i="65" s="1"/>
  <c r="U36" i="65"/>
  <c r="M36" i="65" s="1"/>
  <c r="T36" i="65"/>
  <c r="L36" i="65" s="1"/>
  <c r="S36" i="65"/>
  <c r="K36" i="65" s="1"/>
  <c r="W35" i="65"/>
  <c r="O35" i="65" s="1"/>
  <c r="V35" i="65"/>
  <c r="N35" i="65" s="1"/>
  <c r="U35" i="65"/>
  <c r="M35" i="65" s="1"/>
  <c r="T35" i="65"/>
  <c r="L35" i="65" s="1"/>
  <c r="S35" i="65"/>
  <c r="K35" i="65" s="1"/>
  <c r="Q18" i="65"/>
  <c r="B13" i="65"/>
  <c r="A13" i="65"/>
  <c r="J10" i="65"/>
  <c r="J7" i="65"/>
  <c r="B7" i="65"/>
  <c r="A7" i="65"/>
  <c r="Q7" i="65" s="1"/>
  <c r="I7" i="65" s="1"/>
  <c r="Q4" i="65"/>
  <c r="I4" i="65" s="1"/>
  <c r="J4" i="65"/>
  <c r="B4" i="65"/>
  <c r="D77" i="15"/>
  <c r="D73" i="15"/>
  <c r="E74" i="15" s="1"/>
  <c r="D69" i="15"/>
  <c r="C77" i="15"/>
  <c r="C69" i="15"/>
  <c r="E75" i="15" l="1"/>
  <c r="F118" i="66"/>
  <c r="C84" i="67"/>
  <c r="C86" i="67" s="1"/>
  <c r="C120" i="66"/>
  <c r="D120" i="66"/>
  <c r="G118" i="66"/>
  <c r="E68" i="66"/>
  <c r="U68" i="66" s="1"/>
  <c r="M68" i="66" s="1"/>
  <c r="E77" i="66"/>
  <c r="U77" i="66" s="1"/>
  <c r="M77" i="66" s="1"/>
  <c r="E73" i="66"/>
  <c r="U73" i="66" s="1"/>
  <c r="M73" i="66" s="1"/>
  <c r="E76" i="65"/>
  <c r="U76" i="65" s="1"/>
  <c r="M76" i="65" s="1"/>
  <c r="S75" i="65"/>
  <c r="K75" i="65" s="1"/>
  <c r="E73" i="65"/>
  <c r="U73" i="65" s="1"/>
  <c r="M73" i="65" s="1"/>
  <c r="E68" i="65"/>
  <c r="U68" i="65" s="1"/>
  <c r="M68" i="65" s="1"/>
  <c r="E76" i="66"/>
  <c r="U76" i="66" s="1"/>
  <c r="M76" i="66" s="1"/>
  <c r="T67" i="66"/>
  <c r="L67" i="66" s="1"/>
  <c r="F113" i="66"/>
  <c r="G113" i="66"/>
  <c r="T63" i="65"/>
  <c r="L63" i="65" s="1"/>
  <c r="E72" i="65"/>
  <c r="U72" i="65" s="1"/>
  <c r="M72" i="65" s="1"/>
  <c r="E64" i="65"/>
  <c r="U64" i="65" s="1"/>
  <c r="M64" i="65" s="1"/>
  <c r="C61" i="65"/>
  <c r="S61" i="65" s="1"/>
  <c r="K61" i="65" s="1"/>
  <c r="D61" i="65"/>
  <c r="T61" i="65" s="1"/>
  <c r="L61" i="65" s="1"/>
  <c r="T75" i="65"/>
  <c r="L75" i="65" s="1"/>
  <c r="E69" i="66" l="1"/>
  <c r="U69" i="66" s="1"/>
  <c r="M69" i="66" s="1"/>
  <c r="E71" i="66"/>
  <c r="E69" i="65"/>
  <c r="U69" i="65" s="1"/>
  <c r="M69" i="65" s="1"/>
  <c r="D86" i="65"/>
  <c r="T90" i="65"/>
  <c r="L90" i="65" s="1"/>
  <c r="E77" i="65"/>
  <c r="U77" i="65" s="1"/>
  <c r="M77" i="65" s="1"/>
  <c r="C86" i="65"/>
  <c r="S90" i="65"/>
  <c r="K90" i="65" s="1"/>
  <c r="E71" i="65"/>
  <c r="E89" i="65" s="1"/>
  <c r="E65" i="65"/>
  <c r="U65" i="65" s="1"/>
  <c r="M65" i="65" s="1"/>
  <c r="E75" i="66"/>
  <c r="E93" i="66" s="1"/>
  <c r="B14" i="15"/>
  <c r="E75" i="65" l="1"/>
  <c r="E90" i="65" s="1"/>
  <c r="U90" i="65" s="1"/>
  <c r="M90" i="65" s="1"/>
  <c r="F72" i="66"/>
  <c r="V72" i="66" s="1"/>
  <c r="N72" i="66" s="1"/>
  <c r="E92" i="66"/>
  <c r="F72" i="65"/>
  <c r="V72" i="65" s="1"/>
  <c r="N72" i="65" s="1"/>
  <c r="F73" i="65"/>
  <c r="V73" i="65" s="1"/>
  <c r="N73" i="65" s="1"/>
  <c r="S86" i="65"/>
  <c r="K86" i="65" s="1"/>
  <c r="C6" i="7"/>
  <c r="T86" i="65"/>
  <c r="L86" i="65" s="1"/>
  <c r="D6" i="7"/>
  <c r="U92" i="66"/>
  <c r="M92" i="66" s="1"/>
  <c r="E67" i="66"/>
  <c r="E91" i="66" s="1"/>
  <c r="F73" i="66"/>
  <c r="V73" i="66" s="1"/>
  <c r="N73" i="66" s="1"/>
  <c r="U71" i="66"/>
  <c r="M71" i="66" s="1"/>
  <c r="E67" i="65"/>
  <c r="E88" i="65" s="1"/>
  <c r="U88" i="65" s="1"/>
  <c r="M88" i="65" s="1"/>
  <c r="E63" i="65"/>
  <c r="F76" i="66"/>
  <c r="V76" i="66" s="1"/>
  <c r="N76" i="66" s="1"/>
  <c r="F77" i="66"/>
  <c r="V77" i="66" s="1"/>
  <c r="N77" i="66" s="1"/>
  <c r="A14" i="15"/>
  <c r="A11" i="15"/>
  <c r="B8" i="15"/>
  <c r="B5" i="15"/>
  <c r="A8" i="15"/>
  <c r="U75" i="65" l="1"/>
  <c r="M75" i="65" s="1"/>
  <c r="F76" i="65"/>
  <c r="V76" i="65" s="1"/>
  <c r="N76" i="65" s="1"/>
  <c r="F71" i="65"/>
  <c r="U67" i="66"/>
  <c r="M67" i="66" s="1"/>
  <c r="U91" i="66"/>
  <c r="M91" i="66" s="1"/>
  <c r="F68" i="66"/>
  <c r="F71" i="66"/>
  <c r="F92" i="66" s="1"/>
  <c r="V92" i="66" s="1"/>
  <c r="N92" i="66" s="1"/>
  <c r="U67" i="65"/>
  <c r="M67" i="65" s="1"/>
  <c r="F68" i="65"/>
  <c r="V68" i="65" s="1"/>
  <c r="N68" i="65" s="1"/>
  <c r="U63" i="65"/>
  <c r="M63" i="65" s="1"/>
  <c r="E87" i="65"/>
  <c r="F64" i="65"/>
  <c r="V64" i="65" s="1"/>
  <c r="N64" i="65" s="1"/>
  <c r="E61" i="65"/>
  <c r="U61" i="65" s="1"/>
  <c r="M61" i="65" s="1"/>
  <c r="F75" i="66"/>
  <c r="F69" i="65" l="1"/>
  <c r="V69" i="65" s="1"/>
  <c r="N69" i="65" s="1"/>
  <c r="F77" i="65"/>
  <c r="G72" i="65"/>
  <c r="W72" i="65" s="1"/>
  <c r="O72" i="65" s="1"/>
  <c r="G73" i="65"/>
  <c r="W73" i="65" s="1"/>
  <c r="O73" i="65" s="1"/>
  <c r="F89" i="65"/>
  <c r="G72" i="66"/>
  <c r="W72" i="66" s="1"/>
  <c r="O72" i="66" s="1"/>
  <c r="V71" i="66"/>
  <c r="N71" i="66" s="1"/>
  <c r="V68" i="66"/>
  <c r="N68" i="66" s="1"/>
  <c r="F69" i="66"/>
  <c r="V69" i="66" s="1"/>
  <c r="N69" i="66" s="1"/>
  <c r="V77" i="65"/>
  <c r="N77" i="65" s="1"/>
  <c r="F75" i="65"/>
  <c r="U87" i="65"/>
  <c r="M87" i="65" s="1"/>
  <c r="E86" i="65"/>
  <c r="F65" i="65"/>
  <c r="V65" i="65" s="1"/>
  <c r="N65" i="65" s="1"/>
  <c r="G77" i="66"/>
  <c r="W77" i="66" s="1"/>
  <c r="O77" i="66" s="1"/>
  <c r="G76" i="66"/>
  <c r="W76" i="66" s="1"/>
  <c r="O76" i="66" s="1"/>
  <c r="F93" i="66"/>
  <c r="Y116" i="15"/>
  <c r="F67" i="65" l="1"/>
  <c r="V67" i="65" s="1"/>
  <c r="N67" i="65" s="1"/>
  <c r="G71" i="65"/>
  <c r="G89" i="65" s="1"/>
  <c r="U86" i="65"/>
  <c r="M86" i="65" s="1"/>
  <c r="E6" i="7"/>
  <c r="G73" i="66"/>
  <c r="W73" i="66" s="1"/>
  <c r="O73" i="66" s="1"/>
  <c r="F67" i="66"/>
  <c r="G76" i="65"/>
  <c r="W76" i="65" s="1"/>
  <c r="O76" i="65" s="1"/>
  <c r="V75" i="65"/>
  <c r="N75" i="65" s="1"/>
  <c r="F90" i="65"/>
  <c r="V90" i="65" s="1"/>
  <c r="N90" i="65" s="1"/>
  <c r="F63" i="65"/>
  <c r="G75" i="66"/>
  <c r="G93" i="66" s="1"/>
  <c r="F88" i="65" l="1"/>
  <c r="V88" i="65" s="1"/>
  <c r="N88" i="65" s="1"/>
  <c r="G68" i="65"/>
  <c r="W68" i="65" s="1"/>
  <c r="O68" i="65" s="1"/>
  <c r="G69" i="65"/>
  <c r="W69" i="65" s="1"/>
  <c r="O69" i="65" s="1"/>
  <c r="G77" i="65"/>
  <c r="W77" i="65" s="1"/>
  <c r="O77" i="65" s="1"/>
  <c r="G71" i="66"/>
  <c r="W71" i="66" s="1"/>
  <c r="O71" i="66" s="1"/>
  <c r="V67" i="66"/>
  <c r="N67" i="66" s="1"/>
  <c r="G68" i="66"/>
  <c r="W68" i="66" s="1"/>
  <c r="O68" i="66" s="1"/>
  <c r="F91" i="66"/>
  <c r="V63" i="65"/>
  <c r="N63" i="65" s="1"/>
  <c r="F87" i="65"/>
  <c r="G64" i="65"/>
  <c r="W64" i="65" s="1"/>
  <c r="O64" i="65" s="1"/>
  <c r="F61" i="65"/>
  <c r="V61" i="65" s="1"/>
  <c r="N61" i="65" s="1"/>
  <c r="G67" i="65" l="1"/>
  <c r="W67" i="65" s="1"/>
  <c r="O67" i="65" s="1"/>
  <c r="G75" i="65"/>
  <c r="W75" i="65" s="1"/>
  <c r="O75" i="65" s="1"/>
  <c r="G65" i="65"/>
  <c r="W65" i="65" s="1"/>
  <c r="O65" i="65" s="1"/>
  <c r="G92" i="66"/>
  <c r="W92" i="66" s="1"/>
  <c r="O92" i="66" s="1"/>
  <c r="G69" i="66"/>
  <c r="W69" i="66" s="1"/>
  <c r="O69" i="66" s="1"/>
  <c r="V91" i="66"/>
  <c r="N91" i="66" s="1"/>
  <c r="V87" i="65"/>
  <c r="N87" i="65" s="1"/>
  <c r="F86" i="65"/>
  <c r="B56" i="15"/>
  <c r="B50" i="15"/>
  <c r="G90" i="65" l="1"/>
  <c r="W90" i="65" s="1"/>
  <c r="O90" i="65" s="1"/>
  <c r="G88" i="65"/>
  <c r="G63" i="65"/>
  <c r="G87" i="65" s="1"/>
  <c r="W87" i="65" s="1"/>
  <c r="O87" i="65" s="1"/>
  <c r="V86" i="65"/>
  <c r="N86" i="65" s="1"/>
  <c r="F6" i="7"/>
  <c r="G67" i="66"/>
  <c r="W67" i="66" s="1"/>
  <c r="O67" i="66" s="1"/>
  <c r="W88" i="65"/>
  <c r="O88" i="65" s="1"/>
  <c r="G61" i="65" l="1"/>
  <c r="W61" i="65" s="1"/>
  <c r="O61" i="65" s="1"/>
  <c r="W63" i="65"/>
  <c r="O63" i="65" s="1"/>
  <c r="G86" i="65"/>
  <c r="W86" i="65" s="1"/>
  <c r="O86" i="65" s="1"/>
  <c r="G6" i="7"/>
  <c r="G91" i="66"/>
  <c r="W91" i="66" l="1"/>
  <c r="O91" i="66" s="1"/>
  <c r="C56" i="16" l="1"/>
  <c r="D63" i="15"/>
  <c r="D5" i="7" s="1"/>
  <c r="F112" i="15"/>
  <c r="F113" i="15" l="1"/>
  <c r="G113" i="15"/>
  <c r="F114" i="15"/>
  <c r="G114" i="15"/>
  <c r="F115" i="15"/>
  <c r="G115" i="15"/>
  <c r="D414" i="15"/>
  <c r="C414" i="15"/>
  <c r="D409" i="15"/>
  <c r="C409" i="15"/>
  <c r="D404" i="15"/>
  <c r="C404" i="15"/>
  <c r="D399" i="15"/>
  <c r="C399" i="15"/>
  <c r="D394" i="15"/>
  <c r="C394" i="15"/>
  <c r="D389" i="15"/>
  <c r="C389" i="15"/>
  <c r="D384" i="15"/>
  <c r="C384" i="15"/>
  <c r="D379" i="15"/>
  <c r="C379" i="15"/>
  <c r="D374" i="15"/>
  <c r="C374" i="15"/>
  <c r="D369" i="15"/>
  <c r="C369" i="15"/>
  <c r="D364" i="15"/>
  <c r="C364" i="15"/>
  <c r="D359" i="15"/>
  <c r="C359" i="15"/>
  <c r="D354" i="15"/>
  <c r="C354" i="15"/>
  <c r="D349" i="15"/>
  <c r="C349" i="15"/>
  <c r="D344" i="15"/>
  <c r="C344" i="15"/>
  <c r="D339" i="15"/>
  <c r="C339" i="15"/>
  <c r="D334" i="15"/>
  <c r="C334" i="15"/>
  <c r="D329" i="15"/>
  <c r="C329" i="15"/>
  <c r="D324" i="15"/>
  <c r="C324" i="15"/>
  <c r="D319" i="15"/>
  <c r="C319" i="15"/>
  <c r="D314" i="15"/>
  <c r="C314" i="15"/>
  <c r="D309" i="15"/>
  <c r="C309" i="15"/>
  <c r="D304" i="15"/>
  <c r="C304" i="15"/>
  <c r="D299" i="15"/>
  <c r="C299" i="15"/>
  <c r="D294" i="15"/>
  <c r="C294" i="15"/>
  <c r="D289" i="15"/>
  <c r="C289" i="15"/>
  <c r="D284" i="15"/>
  <c r="C284" i="15"/>
  <c r="D279" i="15"/>
  <c r="C279" i="15"/>
  <c r="D274" i="15"/>
  <c r="C274" i="15"/>
  <c r="D269" i="15"/>
  <c r="C269" i="15"/>
  <c r="D264" i="15"/>
  <c r="C264" i="15"/>
  <c r="D259" i="15"/>
  <c r="C259" i="15"/>
  <c r="D254" i="15"/>
  <c r="C254" i="15"/>
  <c r="D249" i="15"/>
  <c r="C249" i="15"/>
  <c r="D244" i="15"/>
  <c r="C244" i="15"/>
  <c r="D239" i="15"/>
  <c r="C239" i="15"/>
  <c r="D234" i="15"/>
  <c r="C234" i="15"/>
  <c r="D229" i="15"/>
  <c r="C229" i="15"/>
  <c r="D224" i="15"/>
  <c r="C224" i="15"/>
  <c r="D219" i="15"/>
  <c r="C219" i="15"/>
  <c r="D214" i="15"/>
  <c r="C214" i="15"/>
  <c r="D209" i="15"/>
  <c r="C209" i="15"/>
  <c r="D204" i="15"/>
  <c r="C204" i="15"/>
  <c r="D199" i="15"/>
  <c r="C199" i="15"/>
  <c r="D194" i="15"/>
  <c r="C194" i="15"/>
  <c r="D189" i="15"/>
  <c r="C189" i="15"/>
  <c r="D184" i="15"/>
  <c r="C184" i="15"/>
  <c r="D179" i="15"/>
  <c r="C179" i="15"/>
  <c r="D174" i="15"/>
  <c r="C174" i="15"/>
  <c r="D169" i="15"/>
  <c r="C169" i="15"/>
  <c r="D164" i="15"/>
  <c r="C164" i="15"/>
  <c r="D159" i="15"/>
  <c r="C159" i="15"/>
  <c r="D149" i="15"/>
  <c r="C149" i="15"/>
  <c r="D154" i="15"/>
  <c r="C154" i="15"/>
  <c r="D144" i="15"/>
  <c r="C144" i="15"/>
  <c r="D139" i="15"/>
  <c r="C139" i="15"/>
  <c r="D134" i="15"/>
  <c r="C134" i="15"/>
  <c r="D129" i="15"/>
  <c r="C129" i="15"/>
  <c r="D124" i="15"/>
  <c r="C124" i="15"/>
  <c r="D119" i="15"/>
  <c r="C119" i="15"/>
  <c r="G112" i="15"/>
  <c r="G111" i="15" l="1"/>
  <c r="C118" i="15"/>
  <c r="F111" i="15"/>
  <c r="C63" i="15"/>
  <c r="C5" i="7" s="1"/>
  <c r="D118" i="15"/>
  <c r="D56" i="16"/>
  <c r="G116" i="15"/>
  <c r="F116" i="15"/>
  <c r="G103" i="15" l="1"/>
  <c r="F103" i="15"/>
  <c r="C2" i="61" l="1"/>
  <c r="E50" i="16" l="1"/>
  <c r="E63" i="16" l="1"/>
  <c r="U63" i="16" s="1"/>
  <c r="M63" i="16" s="1"/>
  <c r="E59" i="16"/>
  <c r="E60" i="16" s="1"/>
  <c r="E67" i="16"/>
  <c r="E68" i="16" s="1"/>
  <c r="B68" i="47"/>
  <c r="A68" i="47"/>
  <c r="B67" i="47"/>
  <c r="A67" i="47"/>
  <c r="B66" i="47"/>
  <c r="A66" i="47"/>
  <c r="B65" i="47"/>
  <c r="A65" i="47"/>
  <c r="B63" i="47"/>
  <c r="A63" i="47"/>
  <c r="B62" i="47"/>
  <c r="A62" i="47"/>
  <c r="B61" i="47"/>
  <c r="A61" i="47"/>
  <c r="B57" i="47"/>
  <c r="A57" i="47"/>
  <c r="B56" i="47"/>
  <c r="A56" i="47"/>
  <c r="B55" i="47"/>
  <c r="A55" i="47"/>
  <c r="B54" i="47"/>
  <c r="A54" i="47"/>
  <c r="B53" i="47"/>
  <c r="A53" i="47"/>
  <c r="B51" i="47"/>
  <c r="A51" i="47"/>
  <c r="B50" i="47"/>
  <c r="A50" i="47"/>
  <c r="B49" i="47"/>
  <c r="A49" i="47"/>
  <c r="B47" i="47"/>
  <c r="A47" i="47"/>
  <c r="B46" i="47"/>
  <c r="A46" i="47"/>
  <c r="B45" i="47"/>
  <c r="A45" i="47"/>
  <c r="B44" i="47"/>
  <c r="A44" i="47"/>
  <c r="B42" i="47"/>
  <c r="A42" i="47"/>
  <c r="B41" i="47"/>
  <c r="A41" i="47"/>
  <c r="B39" i="47"/>
  <c r="A39" i="47"/>
  <c r="B38" i="47"/>
  <c r="A38" i="47"/>
  <c r="B37" i="47"/>
  <c r="A37" i="47"/>
  <c r="B36" i="47"/>
  <c r="A36" i="47"/>
  <c r="B35" i="47"/>
  <c r="A35" i="47"/>
  <c r="B34" i="47"/>
  <c r="A34" i="47"/>
  <c r="B32" i="47"/>
  <c r="A32" i="47"/>
  <c r="B31" i="47"/>
  <c r="A31" i="47"/>
  <c r="B30" i="47"/>
  <c r="A30" i="47"/>
  <c r="B28" i="47"/>
  <c r="A28" i="47"/>
  <c r="B27" i="47"/>
  <c r="A27" i="47"/>
  <c r="B26" i="47"/>
  <c r="A26" i="47"/>
  <c r="B24" i="47"/>
  <c r="A24" i="47"/>
  <c r="B23" i="47"/>
  <c r="A23" i="47"/>
  <c r="B21" i="47"/>
  <c r="A21" i="47"/>
  <c r="B20" i="47"/>
  <c r="A20" i="47"/>
  <c r="B19" i="47"/>
  <c r="A19" i="47"/>
  <c r="B18" i="47"/>
  <c r="A18" i="47"/>
  <c r="B17" i="47"/>
  <c r="A17" i="47"/>
  <c r="B16" i="47"/>
  <c r="A16" i="47"/>
  <c r="B15" i="47"/>
  <c r="A15" i="47"/>
  <c r="B13" i="47"/>
  <c r="A13" i="47"/>
  <c r="B12" i="47"/>
  <c r="A12" i="47"/>
  <c r="B11" i="47"/>
  <c r="A11" i="47"/>
  <c r="B10" i="47"/>
  <c r="A10" i="47"/>
  <c r="B8" i="47"/>
  <c r="A8" i="47"/>
  <c r="B7" i="47"/>
  <c r="A7" i="47"/>
  <c r="B68" i="9"/>
  <c r="A68" i="9"/>
  <c r="B67" i="9"/>
  <c r="A67" i="9"/>
  <c r="B66" i="9"/>
  <c r="A66" i="9"/>
  <c r="B65" i="9"/>
  <c r="A65" i="9"/>
  <c r="B63" i="9"/>
  <c r="A63" i="9"/>
  <c r="B62" i="9"/>
  <c r="A62" i="9"/>
  <c r="B61" i="9"/>
  <c r="A61" i="9"/>
  <c r="B57" i="9"/>
  <c r="A57" i="9"/>
  <c r="B56" i="9"/>
  <c r="A56" i="9"/>
  <c r="B55" i="9"/>
  <c r="A55" i="9"/>
  <c r="B54" i="9"/>
  <c r="A54" i="9"/>
  <c r="B53" i="9"/>
  <c r="A53" i="9"/>
  <c r="B51" i="9"/>
  <c r="A51" i="9"/>
  <c r="B50" i="9"/>
  <c r="A50" i="9"/>
  <c r="B49" i="9"/>
  <c r="A49" i="9"/>
  <c r="B47" i="9"/>
  <c r="A47" i="9"/>
  <c r="B46" i="9"/>
  <c r="A46" i="9"/>
  <c r="B45" i="9"/>
  <c r="A45" i="9"/>
  <c r="B44" i="9"/>
  <c r="A44" i="9"/>
  <c r="B42" i="9"/>
  <c r="A42" i="9"/>
  <c r="B41" i="9"/>
  <c r="A41" i="9"/>
  <c r="B39" i="9"/>
  <c r="A39" i="9"/>
  <c r="B38" i="9"/>
  <c r="A38" i="9"/>
  <c r="B37" i="9"/>
  <c r="A37" i="9"/>
  <c r="B36" i="9"/>
  <c r="A36" i="9"/>
  <c r="B35" i="9"/>
  <c r="A35" i="9"/>
  <c r="B34" i="9"/>
  <c r="A34" i="9"/>
  <c r="B32" i="9"/>
  <c r="A32" i="9"/>
  <c r="B31" i="9"/>
  <c r="A31" i="9"/>
  <c r="B30" i="9"/>
  <c r="A30" i="9"/>
  <c r="B28" i="9"/>
  <c r="A28" i="9"/>
  <c r="B27" i="9"/>
  <c r="A27" i="9"/>
  <c r="B26" i="9"/>
  <c r="A26" i="9"/>
  <c r="B24" i="9"/>
  <c r="A24" i="9"/>
  <c r="G23" i="9"/>
  <c r="F23" i="9"/>
  <c r="E23" i="9"/>
  <c r="D23" i="9"/>
  <c r="B23" i="9"/>
  <c r="A23" i="9"/>
  <c r="B21" i="9"/>
  <c r="A21" i="9"/>
  <c r="B20" i="9"/>
  <c r="A20" i="9"/>
  <c r="B19" i="9"/>
  <c r="A19" i="9"/>
  <c r="B18" i="9"/>
  <c r="A18" i="9"/>
  <c r="B17" i="9"/>
  <c r="A17" i="9"/>
  <c r="B16" i="9"/>
  <c r="A16" i="9"/>
  <c r="G15" i="9"/>
  <c r="G4" i="9" s="1"/>
  <c r="F15" i="9"/>
  <c r="E15" i="9"/>
  <c r="D15" i="9"/>
  <c r="B15" i="9"/>
  <c r="A15" i="9"/>
  <c r="B13" i="9"/>
  <c r="A13" i="9"/>
  <c r="B12" i="9"/>
  <c r="A12" i="9"/>
  <c r="B11" i="9"/>
  <c r="A11" i="9"/>
  <c r="E10" i="9"/>
  <c r="E4" i="9" s="1"/>
  <c r="D10" i="9"/>
  <c r="D4" i="9" s="1"/>
  <c r="K4" i="9" s="1"/>
  <c r="B10" i="9"/>
  <c r="A10" i="9"/>
  <c r="B8" i="9"/>
  <c r="A8" i="9"/>
  <c r="N7" i="9"/>
  <c r="M7" i="9"/>
  <c r="L7" i="9"/>
  <c r="K7" i="9"/>
  <c r="H7" i="9"/>
  <c r="O7" i="9" s="1"/>
  <c r="B7" i="9"/>
  <c r="A7" i="9"/>
  <c r="F4" i="9"/>
  <c r="M4" i="9" s="1"/>
  <c r="F34" i="6"/>
  <c r="F25" i="6" s="1"/>
  <c r="E34" i="6"/>
  <c r="E25" i="6" s="1"/>
  <c r="D34" i="6"/>
  <c r="D25" i="6" s="1"/>
  <c r="C34" i="6"/>
  <c r="C25" i="6" s="1"/>
  <c r="B25" i="6"/>
  <c r="F15" i="6"/>
  <c r="E15" i="6"/>
  <c r="D15" i="6"/>
  <c r="C15" i="6"/>
  <c r="B15" i="6"/>
  <c r="F5" i="6"/>
  <c r="E5" i="6"/>
  <c r="D5" i="6"/>
  <c r="C5" i="6"/>
  <c r="C4" i="6" s="1"/>
  <c r="B5" i="6"/>
  <c r="Q83" i="16"/>
  <c r="I83" i="16" s="1"/>
  <c r="S82" i="16"/>
  <c r="K82" i="16" s="1"/>
  <c r="Q82" i="16"/>
  <c r="I82" i="16" s="1"/>
  <c r="S81" i="16"/>
  <c r="K81" i="16" s="1"/>
  <c r="Q81" i="16"/>
  <c r="I81" i="16" s="1"/>
  <c r="Q80" i="16"/>
  <c r="I80" i="16" s="1"/>
  <c r="W76" i="16"/>
  <c r="V76" i="16"/>
  <c r="U76" i="16"/>
  <c r="T76" i="16"/>
  <c r="S76" i="16"/>
  <c r="O76" i="16"/>
  <c r="N76" i="16"/>
  <c r="M76" i="16"/>
  <c r="L76" i="16"/>
  <c r="K76" i="16"/>
  <c r="G76" i="16"/>
  <c r="F76" i="16"/>
  <c r="E76" i="16"/>
  <c r="D76" i="16"/>
  <c r="C76" i="16"/>
  <c r="E71" i="16"/>
  <c r="U71" i="16" s="1"/>
  <c r="M71" i="16" s="1"/>
  <c r="T70" i="16"/>
  <c r="L70" i="16" s="1"/>
  <c r="S70" i="16"/>
  <c r="K70" i="16" s="1"/>
  <c r="R70" i="16"/>
  <c r="Q70" i="16"/>
  <c r="I70" i="16" s="1"/>
  <c r="J70" i="16"/>
  <c r="B70" i="16"/>
  <c r="J68" i="16"/>
  <c r="U67" i="16"/>
  <c r="M67" i="16" s="1"/>
  <c r="J67" i="16"/>
  <c r="T66" i="16"/>
  <c r="L66" i="16" s="1"/>
  <c r="S66" i="16"/>
  <c r="K66" i="16" s="1"/>
  <c r="R66" i="16"/>
  <c r="Q66" i="16"/>
  <c r="I66" i="16" s="1"/>
  <c r="J66" i="16"/>
  <c r="B66" i="16"/>
  <c r="J64" i="16"/>
  <c r="J72" i="16" s="1"/>
  <c r="J63" i="16"/>
  <c r="J71" i="16" s="1"/>
  <c r="T62" i="16"/>
  <c r="L62" i="16" s="1"/>
  <c r="S62" i="16"/>
  <c r="K62" i="16" s="1"/>
  <c r="R62" i="16"/>
  <c r="Q62" i="16"/>
  <c r="I62" i="16" s="1"/>
  <c r="J62" i="16"/>
  <c r="B62" i="16"/>
  <c r="T58" i="16"/>
  <c r="L58" i="16" s="1"/>
  <c r="S58" i="16"/>
  <c r="K58" i="16" s="1"/>
  <c r="R58" i="16"/>
  <c r="Q58" i="16"/>
  <c r="I58" i="16" s="1"/>
  <c r="J58" i="16"/>
  <c r="B58" i="16"/>
  <c r="T56" i="16"/>
  <c r="L56" i="16" s="1"/>
  <c r="S56" i="16"/>
  <c r="K56" i="16" s="1"/>
  <c r="W54" i="16"/>
  <c r="V54" i="16"/>
  <c r="U54" i="16"/>
  <c r="T54" i="16"/>
  <c r="S54" i="16"/>
  <c r="G54" i="16"/>
  <c r="F54" i="16"/>
  <c r="E54" i="16"/>
  <c r="D54" i="16"/>
  <c r="C54" i="16"/>
  <c r="B50" i="16"/>
  <c r="W49" i="16"/>
  <c r="O49" i="16" s="1"/>
  <c r="V49" i="16"/>
  <c r="N49" i="16" s="1"/>
  <c r="U49" i="16"/>
  <c r="M49" i="16" s="1"/>
  <c r="R49" i="16"/>
  <c r="Q49" i="16"/>
  <c r="I49" i="16" s="1"/>
  <c r="J49" i="16"/>
  <c r="B49" i="16"/>
  <c r="R48" i="16"/>
  <c r="Q48" i="16"/>
  <c r="I48" i="16" s="1"/>
  <c r="J48" i="16"/>
  <c r="W48" i="16"/>
  <c r="O48" i="16" s="1"/>
  <c r="V48" i="16"/>
  <c r="N48" i="16" s="1"/>
  <c r="U48" i="16"/>
  <c r="M48" i="16" s="1"/>
  <c r="B48" i="16"/>
  <c r="W47" i="16"/>
  <c r="O47" i="16" s="1"/>
  <c r="V47" i="16"/>
  <c r="N47" i="16" s="1"/>
  <c r="U47" i="16"/>
  <c r="M47" i="16" s="1"/>
  <c r="R47" i="16"/>
  <c r="Q47" i="16"/>
  <c r="I47" i="16" s="1"/>
  <c r="J47" i="16"/>
  <c r="B47" i="16"/>
  <c r="B44" i="16"/>
  <c r="W43" i="16"/>
  <c r="O43" i="16" s="1"/>
  <c r="V43" i="16"/>
  <c r="N43" i="16" s="1"/>
  <c r="U43" i="16"/>
  <c r="M43" i="16" s="1"/>
  <c r="R43" i="16"/>
  <c r="Q43" i="16"/>
  <c r="I43" i="16" s="1"/>
  <c r="J43" i="16"/>
  <c r="B43" i="16"/>
  <c r="W42" i="16"/>
  <c r="O42" i="16" s="1"/>
  <c r="V42" i="16"/>
  <c r="N42" i="16" s="1"/>
  <c r="U42" i="16"/>
  <c r="M42" i="16" s="1"/>
  <c r="R42" i="16"/>
  <c r="Q42" i="16"/>
  <c r="I42" i="16" s="1"/>
  <c r="J42" i="16"/>
  <c r="B42" i="16"/>
  <c r="W41" i="16"/>
  <c r="O41" i="16" s="1"/>
  <c r="V41" i="16"/>
  <c r="N41" i="16" s="1"/>
  <c r="U41" i="16"/>
  <c r="M41" i="16" s="1"/>
  <c r="R41" i="16"/>
  <c r="Q41" i="16"/>
  <c r="I41" i="16" s="1"/>
  <c r="J41" i="16"/>
  <c r="B41" i="16"/>
  <c r="G39" i="16"/>
  <c r="F39" i="16"/>
  <c r="E39" i="16"/>
  <c r="W38" i="16"/>
  <c r="V38" i="16"/>
  <c r="U38" i="16"/>
  <c r="O38" i="16"/>
  <c r="N38" i="16"/>
  <c r="M38" i="16"/>
  <c r="W36" i="16"/>
  <c r="O36" i="16" s="1"/>
  <c r="V36" i="16"/>
  <c r="N36" i="16" s="1"/>
  <c r="U36" i="16"/>
  <c r="M36" i="16" s="1"/>
  <c r="T36" i="16"/>
  <c r="L36" i="16" s="1"/>
  <c r="S36" i="16"/>
  <c r="K36" i="16" s="1"/>
  <c r="W35" i="16"/>
  <c r="O35" i="16" s="1"/>
  <c r="V35" i="16"/>
  <c r="N35" i="16" s="1"/>
  <c r="U35" i="16"/>
  <c r="M35" i="16" s="1"/>
  <c r="T35" i="16"/>
  <c r="L35" i="16" s="1"/>
  <c r="S35" i="16"/>
  <c r="K35" i="16" s="1"/>
  <c r="Q16" i="16"/>
  <c r="Q13" i="16"/>
  <c r="J13" i="16"/>
  <c r="I13" i="16"/>
  <c r="Q10" i="16"/>
  <c r="I10" i="16" s="1"/>
  <c r="J10" i="16"/>
  <c r="Q7" i="16"/>
  <c r="I7" i="16" s="1"/>
  <c r="J7" i="16"/>
  <c r="Q4" i="16"/>
  <c r="I4" i="16" s="1"/>
  <c r="J4" i="16"/>
  <c r="Q92" i="15"/>
  <c r="I92" i="15" s="1"/>
  <c r="Q90" i="15"/>
  <c r="I90" i="15" s="1"/>
  <c r="Q89" i="15"/>
  <c r="I89" i="15" s="1"/>
  <c r="B88" i="15"/>
  <c r="W86" i="15"/>
  <c r="V86" i="15"/>
  <c r="U86" i="15"/>
  <c r="T86" i="15"/>
  <c r="S86" i="15"/>
  <c r="O86" i="15"/>
  <c r="N86" i="15"/>
  <c r="M86" i="15"/>
  <c r="L86" i="15"/>
  <c r="K86" i="15"/>
  <c r="G86" i="15"/>
  <c r="E86" i="15"/>
  <c r="D86" i="15"/>
  <c r="C86" i="15"/>
  <c r="E78" i="15"/>
  <c r="U78" i="15" s="1"/>
  <c r="M78" i="15" s="1"/>
  <c r="T77" i="15"/>
  <c r="L77" i="15" s="1"/>
  <c r="S77" i="15"/>
  <c r="K77" i="15" s="1"/>
  <c r="R77" i="15"/>
  <c r="Q77" i="15"/>
  <c r="I77" i="15" s="1"/>
  <c r="J77" i="15"/>
  <c r="J71" i="15"/>
  <c r="B71" i="15"/>
  <c r="B67" i="15" s="1"/>
  <c r="J70" i="15"/>
  <c r="E70" i="15"/>
  <c r="U70" i="15" s="1"/>
  <c r="M70" i="15" s="1"/>
  <c r="T69" i="15"/>
  <c r="L69" i="15" s="1"/>
  <c r="S69" i="15"/>
  <c r="K69" i="15" s="1"/>
  <c r="R69" i="15"/>
  <c r="Q69" i="15"/>
  <c r="I69" i="15" s="1"/>
  <c r="J69" i="15"/>
  <c r="B69" i="15"/>
  <c r="E66" i="15"/>
  <c r="T65" i="15"/>
  <c r="L65" i="15" s="1"/>
  <c r="S65" i="15"/>
  <c r="K65" i="15" s="1"/>
  <c r="R65" i="15"/>
  <c r="Q65" i="15"/>
  <c r="I65" i="15" s="1"/>
  <c r="J65" i="15"/>
  <c r="B65" i="15"/>
  <c r="T63" i="15"/>
  <c r="L63" i="15" s="1"/>
  <c r="S63" i="15"/>
  <c r="K63" i="15" s="1"/>
  <c r="W61" i="15"/>
  <c r="V61" i="15"/>
  <c r="U61" i="15"/>
  <c r="T61" i="15"/>
  <c r="S61" i="15"/>
  <c r="G61" i="15"/>
  <c r="F61" i="15"/>
  <c r="E61" i="15"/>
  <c r="D61" i="15"/>
  <c r="C61" i="15"/>
  <c r="R57" i="15"/>
  <c r="Q57" i="15"/>
  <c r="I57" i="15" s="1"/>
  <c r="G57" i="15"/>
  <c r="W57" i="15" s="1"/>
  <c r="O57" i="15" s="1"/>
  <c r="F57" i="15"/>
  <c r="V57" i="15" s="1"/>
  <c r="N57" i="15" s="1"/>
  <c r="E57" i="15"/>
  <c r="R55" i="15"/>
  <c r="Q55" i="15"/>
  <c r="I55" i="15" s="1"/>
  <c r="J55" i="15"/>
  <c r="W55" i="15"/>
  <c r="O55" i="15" s="1"/>
  <c r="V55" i="15"/>
  <c r="N55" i="15" s="1"/>
  <c r="U55" i="15"/>
  <c r="M55" i="15" s="1"/>
  <c r="B55" i="15"/>
  <c r="R54" i="15"/>
  <c r="Q54" i="15"/>
  <c r="I54" i="15" s="1"/>
  <c r="J54" i="15"/>
  <c r="U54" i="15"/>
  <c r="M54" i="15" s="1"/>
  <c r="B54" i="15"/>
  <c r="W51" i="15"/>
  <c r="O51" i="15" s="1"/>
  <c r="V51" i="15"/>
  <c r="N51" i="15" s="1"/>
  <c r="U51" i="15"/>
  <c r="M51" i="15" s="1"/>
  <c r="R51" i="15"/>
  <c r="Q51" i="15"/>
  <c r="I51" i="15" s="1"/>
  <c r="W49" i="15"/>
  <c r="O49" i="15" s="1"/>
  <c r="V49" i="15"/>
  <c r="N49" i="15" s="1"/>
  <c r="U49" i="15"/>
  <c r="M49" i="15" s="1"/>
  <c r="R49" i="15"/>
  <c r="Q49" i="15"/>
  <c r="I49" i="15" s="1"/>
  <c r="J49" i="15"/>
  <c r="B49" i="15"/>
  <c r="W48" i="15"/>
  <c r="O48" i="15" s="1"/>
  <c r="V48" i="15"/>
  <c r="N48" i="15" s="1"/>
  <c r="U48" i="15"/>
  <c r="M48" i="15" s="1"/>
  <c r="R48" i="15"/>
  <c r="Q48" i="15"/>
  <c r="I48" i="15" s="1"/>
  <c r="J48" i="15"/>
  <c r="B48" i="15"/>
  <c r="G46" i="15"/>
  <c r="F46" i="15"/>
  <c r="E46" i="15"/>
  <c r="T40" i="15"/>
  <c r="L40" i="15" s="1"/>
  <c r="S40" i="15"/>
  <c r="K40" i="15" s="1"/>
  <c r="U39" i="15"/>
  <c r="M39" i="15" s="1"/>
  <c r="T39" i="15"/>
  <c r="L39" i="15" s="1"/>
  <c r="S39" i="15"/>
  <c r="K39" i="15" s="1"/>
  <c r="F54" i="15"/>
  <c r="V54" i="15" s="1"/>
  <c r="N54" i="15" s="1"/>
  <c r="W38" i="15"/>
  <c r="O38" i="15" s="1"/>
  <c r="V38" i="15"/>
  <c r="N38" i="15" s="1"/>
  <c r="U38" i="15"/>
  <c r="M38" i="15" s="1"/>
  <c r="T38" i="15"/>
  <c r="L38" i="15" s="1"/>
  <c r="S38" i="15"/>
  <c r="K38" i="15" s="1"/>
  <c r="W37" i="15"/>
  <c r="O37" i="15" s="1"/>
  <c r="V37" i="15"/>
  <c r="N37" i="15" s="1"/>
  <c r="U37" i="15"/>
  <c r="M37" i="15" s="1"/>
  <c r="T37" i="15"/>
  <c r="L37" i="15" s="1"/>
  <c r="S37" i="15"/>
  <c r="K37" i="15" s="1"/>
  <c r="Q19" i="15"/>
  <c r="Q11" i="15"/>
  <c r="I11" i="15" s="1"/>
  <c r="J11" i="15"/>
  <c r="Q8" i="15"/>
  <c r="I8" i="15" s="1"/>
  <c r="J8" i="15"/>
  <c r="Q5" i="15"/>
  <c r="I5" i="15" s="1"/>
  <c r="J5" i="15"/>
  <c r="Q108" i="23"/>
  <c r="I108" i="23" s="1"/>
  <c r="G108" i="23"/>
  <c r="W108" i="23" s="1"/>
  <c r="O108" i="23" s="1"/>
  <c r="F108" i="23"/>
  <c r="V108" i="23" s="1"/>
  <c r="N108" i="23" s="1"/>
  <c r="E108" i="23"/>
  <c r="U108" i="23" s="1"/>
  <c r="M108" i="23" s="1"/>
  <c r="D108" i="23"/>
  <c r="T108" i="23" s="1"/>
  <c r="L108" i="23" s="1"/>
  <c r="C108" i="23"/>
  <c r="S108" i="23" s="1"/>
  <c r="K108" i="23" s="1"/>
  <c r="Q107" i="23"/>
  <c r="I107" i="23"/>
  <c r="G107" i="23"/>
  <c r="W107" i="23" s="1"/>
  <c r="O107" i="23" s="1"/>
  <c r="F107" i="23"/>
  <c r="V107" i="23" s="1"/>
  <c r="N107" i="23" s="1"/>
  <c r="E107" i="23"/>
  <c r="U107" i="23" s="1"/>
  <c r="M107" i="23" s="1"/>
  <c r="D107" i="23"/>
  <c r="T107" i="23" s="1"/>
  <c r="L107" i="23" s="1"/>
  <c r="C107" i="23"/>
  <c r="S107" i="23" s="1"/>
  <c r="K107" i="23" s="1"/>
  <c r="Q106" i="23"/>
  <c r="I106" i="23" s="1"/>
  <c r="G106" i="23"/>
  <c r="W106" i="23" s="1"/>
  <c r="O106" i="23" s="1"/>
  <c r="F106" i="23"/>
  <c r="V106" i="23" s="1"/>
  <c r="N106" i="23" s="1"/>
  <c r="E106" i="23"/>
  <c r="U106" i="23" s="1"/>
  <c r="M106" i="23" s="1"/>
  <c r="D106" i="23"/>
  <c r="T106" i="23" s="1"/>
  <c r="L106" i="23" s="1"/>
  <c r="C106" i="23"/>
  <c r="S106" i="23" s="1"/>
  <c r="K106" i="23" s="1"/>
  <c r="Q105" i="23"/>
  <c r="I105" i="23" s="1"/>
  <c r="G105" i="23"/>
  <c r="W105" i="23" s="1"/>
  <c r="O105" i="23" s="1"/>
  <c r="F105" i="23"/>
  <c r="V105" i="23" s="1"/>
  <c r="N105" i="23" s="1"/>
  <c r="E105" i="23"/>
  <c r="U105" i="23" s="1"/>
  <c r="M105" i="23" s="1"/>
  <c r="D105" i="23"/>
  <c r="T105" i="23" s="1"/>
  <c r="L105" i="23" s="1"/>
  <c r="C105" i="23"/>
  <c r="S105" i="23" s="1"/>
  <c r="K105" i="23" s="1"/>
  <c r="Q104" i="23"/>
  <c r="I104" i="23" s="1"/>
  <c r="G104" i="23"/>
  <c r="W104" i="23" s="1"/>
  <c r="O104" i="23" s="1"/>
  <c r="F104" i="23"/>
  <c r="V104" i="23" s="1"/>
  <c r="N104" i="23" s="1"/>
  <c r="E104" i="23"/>
  <c r="U104" i="23" s="1"/>
  <c r="M104" i="23" s="1"/>
  <c r="D104" i="23"/>
  <c r="T104" i="23" s="1"/>
  <c r="L104" i="23" s="1"/>
  <c r="C104" i="23"/>
  <c r="S104" i="23" s="1"/>
  <c r="K104" i="23" s="1"/>
  <c r="Q103" i="23"/>
  <c r="I103" i="23" s="1"/>
  <c r="D103" i="23"/>
  <c r="T103" i="23" s="1"/>
  <c r="L103" i="23" s="1"/>
  <c r="C103" i="23"/>
  <c r="S103" i="23" s="1"/>
  <c r="K103" i="23" s="1"/>
  <c r="Q102" i="23"/>
  <c r="I102" i="23" s="1"/>
  <c r="G102" i="23"/>
  <c r="W102" i="23" s="1"/>
  <c r="O102" i="23" s="1"/>
  <c r="F102" i="23"/>
  <c r="V102" i="23" s="1"/>
  <c r="N102" i="23" s="1"/>
  <c r="E102" i="23"/>
  <c r="U102" i="23" s="1"/>
  <c r="M102" i="23" s="1"/>
  <c r="D102" i="23"/>
  <c r="T102" i="23" s="1"/>
  <c r="L102" i="23" s="1"/>
  <c r="C102" i="23"/>
  <c r="S102" i="23" s="1"/>
  <c r="K102" i="23" s="1"/>
  <c r="Q101" i="23"/>
  <c r="I101" i="23" s="1"/>
  <c r="D101" i="23"/>
  <c r="T101" i="23" s="1"/>
  <c r="L101" i="23" s="1"/>
  <c r="C101" i="23"/>
  <c r="S101" i="23" s="1"/>
  <c r="K101" i="23" s="1"/>
  <c r="Q100" i="23"/>
  <c r="I100" i="23" s="1"/>
  <c r="D100" i="23"/>
  <c r="C100" i="23"/>
  <c r="S100" i="23" s="1"/>
  <c r="K100" i="23" s="1"/>
  <c r="W96" i="23"/>
  <c r="V96" i="23"/>
  <c r="U96" i="23"/>
  <c r="T96" i="23"/>
  <c r="S96" i="23"/>
  <c r="O96" i="23"/>
  <c r="N96" i="23"/>
  <c r="M96" i="23"/>
  <c r="L96" i="23"/>
  <c r="K96" i="23"/>
  <c r="G96" i="23"/>
  <c r="F96" i="23"/>
  <c r="E96" i="23"/>
  <c r="D96" i="23"/>
  <c r="C96" i="23"/>
  <c r="W91" i="23"/>
  <c r="O91" i="23" s="1"/>
  <c r="V91" i="23"/>
  <c r="N91" i="23" s="1"/>
  <c r="U91" i="23"/>
  <c r="M91" i="23" s="1"/>
  <c r="T91" i="23"/>
  <c r="L91" i="23" s="1"/>
  <c r="S91" i="23"/>
  <c r="K91" i="23" s="1"/>
  <c r="R91" i="23"/>
  <c r="Q91" i="23"/>
  <c r="I91" i="23" s="1"/>
  <c r="J91" i="23"/>
  <c r="B91" i="23"/>
  <c r="W89" i="23"/>
  <c r="O89" i="23" s="1"/>
  <c r="V89" i="23"/>
  <c r="N89" i="23" s="1"/>
  <c r="U89" i="23"/>
  <c r="T89" i="23"/>
  <c r="L89" i="23" s="1"/>
  <c r="S89" i="23"/>
  <c r="K89" i="23" s="1"/>
  <c r="R89" i="23"/>
  <c r="Q89" i="23"/>
  <c r="I89" i="23" s="1"/>
  <c r="M89" i="23"/>
  <c r="J89" i="23"/>
  <c r="B89" i="23"/>
  <c r="W87" i="23"/>
  <c r="O87" i="23" s="1"/>
  <c r="V87" i="23"/>
  <c r="U87" i="23"/>
  <c r="M87" i="23" s="1"/>
  <c r="T87" i="23"/>
  <c r="S87" i="23"/>
  <c r="K87" i="23" s="1"/>
  <c r="R87" i="23"/>
  <c r="Q87" i="23"/>
  <c r="I87" i="23" s="1"/>
  <c r="N87" i="23"/>
  <c r="L87" i="23"/>
  <c r="J87" i="23"/>
  <c r="B87" i="23"/>
  <c r="W85" i="23"/>
  <c r="O85" i="23" s="1"/>
  <c r="V85" i="23"/>
  <c r="N85" i="23" s="1"/>
  <c r="U85" i="23"/>
  <c r="T85" i="23"/>
  <c r="L85" i="23" s="1"/>
  <c r="S85" i="23"/>
  <c r="R85" i="23"/>
  <c r="Q85" i="23"/>
  <c r="I85" i="23" s="1"/>
  <c r="M85" i="23"/>
  <c r="K85" i="23"/>
  <c r="J85" i="23"/>
  <c r="B85" i="23"/>
  <c r="W83" i="23"/>
  <c r="O83" i="23" s="1"/>
  <c r="V83" i="23"/>
  <c r="U83" i="23"/>
  <c r="M83" i="23" s="1"/>
  <c r="T83" i="23"/>
  <c r="S83" i="23"/>
  <c r="K83" i="23" s="1"/>
  <c r="R83" i="23"/>
  <c r="Q83" i="23"/>
  <c r="I83" i="23" s="1"/>
  <c r="N83" i="23"/>
  <c r="L83" i="23"/>
  <c r="J83" i="23"/>
  <c r="B83" i="23"/>
  <c r="J81" i="23"/>
  <c r="J80" i="23"/>
  <c r="E80" i="23"/>
  <c r="T79" i="23"/>
  <c r="L79" i="23" s="1"/>
  <c r="S79" i="23"/>
  <c r="R79" i="23"/>
  <c r="Q79" i="23"/>
  <c r="I79" i="23" s="1"/>
  <c r="K79" i="23"/>
  <c r="J79" i="23"/>
  <c r="B79" i="23"/>
  <c r="W77" i="23"/>
  <c r="O77" i="23" s="1"/>
  <c r="V77" i="23"/>
  <c r="N77" i="23" s="1"/>
  <c r="U77" i="23"/>
  <c r="M77" i="23" s="1"/>
  <c r="T77" i="23"/>
  <c r="L77" i="23" s="1"/>
  <c r="S77" i="23"/>
  <c r="K77" i="23" s="1"/>
  <c r="R77" i="23"/>
  <c r="J77" i="23"/>
  <c r="B77" i="23"/>
  <c r="J75" i="23"/>
  <c r="J74" i="23"/>
  <c r="E74" i="23"/>
  <c r="U74" i="23" s="1"/>
  <c r="M74" i="23" s="1"/>
  <c r="T73" i="23"/>
  <c r="L73" i="23" s="1"/>
  <c r="S73" i="23"/>
  <c r="K73" i="23" s="1"/>
  <c r="R73" i="23"/>
  <c r="Q73" i="23"/>
  <c r="I73" i="23" s="1"/>
  <c r="J73" i="23"/>
  <c r="B73" i="23"/>
  <c r="U70" i="23"/>
  <c r="M70" i="23" s="1"/>
  <c r="E70" i="23"/>
  <c r="E71" i="23" s="1"/>
  <c r="U71" i="23" s="1"/>
  <c r="M71" i="23" s="1"/>
  <c r="T69" i="23"/>
  <c r="L69" i="23" s="1"/>
  <c r="S69" i="23"/>
  <c r="K69" i="23" s="1"/>
  <c r="R69" i="23"/>
  <c r="Q69" i="23"/>
  <c r="I69" i="23" s="1"/>
  <c r="J69" i="23"/>
  <c r="B69" i="23"/>
  <c r="D67" i="23"/>
  <c r="T67" i="23" s="1"/>
  <c r="L67" i="23" s="1"/>
  <c r="C67" i="23"/>
  <c r="S67" i="23" s="1"/>
  <c r="K67" i="23" s="1"/>
  <c r="W65" i="23"/>
  <c r="V65" i="23"/>
  <c r="U65" i="23"/>
  <c r="T65" i="23"/>
  <c r="S65" i="23"/>
  <c r="G65" i="23"/>
  <c r="F65" i="23"/>
  <c r="E65" i="23"/>
  <c r="D65" i="23"/>
  <c r="C65" i="23"/>
  <c r="W61" i="23"/>
  <c r="O61" i="23" s="1"/>
  <c r="V61" i="23"/>
  <c r="N61" i="23" s="1"/>
  <c r="U61" i="23"/>
  <c r="M61" i="23" s="1"/>
  <c r="R61" i="23"/>
  <c r="Q61" i="23"/>
  <c r="I61" i="23" s="1"/>
  <c r="J61" i="23"/>
  <c r="B61" i="23"/>
  <c r="W60" i="23"/>
  <c r="O60" i="23" s="1"/>
  <c r="V60" i="23"/>
  <c r="N60" i="23" s="1"/>
  <c r="U60" i="23"/>
  <c r="M60" i="23" s="1"/>
  <c r="R60" i="23"/>
  <c r="Q60" i="23"/>
  <c r="I60" i="23" s="1"/>
  <c r="J60" i="23"/>
  <c r="B60" i="23"/>
  <c r="W59" i="23"/>
  <c r="O59" i="23" s="1"/>
  <c r="V59" i="23"/>
  <c r="N59" i="23" s="1"/>
  <c r="U59" i="23"/>
  <c r="R59" i="23"/>
  <c r="Q59" i="23"/>
  <c r="M59" i="23"/>
  <c r="J59" i="23"/>
  <c r="I59" i="23"/>
  <c r="B59" i="23"/>
  <c r="W56" i="23"/>
  <c r="O56" i="23" s="1"/>
  <c r="V56" i="23"/>
  <c r="N56" i="23" s="1"/>
  <c r="U56" i="23"/>
  <c r="M56" i="23" s="1"/>
  <c r="R56" i="23"/>
  <c r="Q56" i="23"/>
  <c r="I56" i="23" s="1"/>
  <c r="J56" i="23"/>
  <c r="B56" i="23"/>
  <c r="W55" i="23"/>
  <c r="O55" i="23" s="1"/>
  <c r="V55" i="23"/>
  <c r="N55" i="23" s="1"/>
  <c r="U55" i="23"/>
  <c r="M55" i="23" s="1"/>
  <c r="R55" i="23"/>
  <c r="Q55" i="23"/>
  <c r="I55" i="23" s="1"/>
  <c r="J55" i="23"/>
  <c r="B55" i="23"/>
  <c r="W54" i="23"/>
  <c r="O54" i="23" s="1"/>
  <c r="V54" i="23"/>
  <c r="N54" i="23" s="1"/>
  <c r="U54" i="23"/>
  <c r="M54" i="23" s="1"/>
  <c r="R54" i="23"/>
  <c r="Q54" i="23"/>
  <c r="I54" i="23" s="1"/>
  <c r="J54" i="23"/>
  <c r="B54" i="23"/>
  <c r="W51" i="23"/>
  <c r="V51" i="23"/>
  <c r="U51" i="23"/>
  <c r="O51" i="23"/>
  <c r="N51" i="23"/>
  <c r="M51" i="23"/>
  <c r="G51" i="23"/>
  <c r="F51" i="23"/>
  <c r="E51" i="23"/>
  <c r="W45" i="23"/>
  <c r="O45" i="23" s="1"/>
  <c r="V45" i="23"/>
  <c r="N45" i="23" s="1"/>
  <c r="U45" i="23"/>
  <c r="M45" i="23" s="1"/>
  <c r="T45" i="23"/>
  <c r="L45" i="23" s="1"/>
  <c r="S45" i="23"/>
  <c r="K45" i="23" s="1"/>
  <c r="W44" i="23"/>
  <c r="O44" i="23" s="1"/>
  <c r="V44" i="23"/>
  <c r="U44" i="23"/>
  <c r="M44" i="23" s="1"/>
  <c r="T44" i="23"/>
  <c r="L44" i="23" s="1"/>
  <c r="S44" i="23"/>
  <c r="K44" i="23" s="1"/>
  <c r="N44" i="23"/>
  <c r="W43" i="23"/>
  <c r="O43" i="23" s="1"/>
  <c r="V43" i="23"/>
  <c r="N43" i="23" s="1"/>
  <c r="U43" i="23"/>
  <c r="M43" i="23" s="1"/>
  <c r="T43" i="23"/>
  <c r="L43" i="23" s="1"/>
  <c r="S43" i="23"/>
  <c r="K43" i="23" s="1"/>
  <c r="W42" i="23"/>
  <c r="V42" i="23"/>
  <c r="N42" i="23" s="1"/>
  <c r="U42" i="23"/>
  <c r="M42" i="23" s="1"/>
  <c r="T42" i="23"/>
  <c r="L42" i="23" s="1"/>
  <c r="S42" i="23"/>
  <c r="K42" i="23" s="1"/>
  <c r="O42" i="23"/>
  <c r="W41" i="23"/>
  <c r="O41" i="23" s="1"/>
  <c r="V41" i="23"/>
  <c r="N41" i="23" s="1"/>
  <c r="U41" i="23"/>
  <c r="M41" i="23" s="1"/>
  <c r="T41" i="23"/>
  <c r="L41" i="23" s="1"/>
  <c r="S41" i="23"/>
  <c r="K41" i="23" s="1"/>
  <c r="W40" i="23"/>
  <c r="O40" i="23" s="1"/>
  <c r="V40" i="23"/>
  <c r="N40" i="23" s="1"/>
  <c r="U40" i="23"/>
  <c r="M40" i="23" s="1"/>
  <c r="T40" i="23"/>
  <c r="L40" i="23" s="1"/>
  <c r="S40" i="23"/>
  <c r="K40" i="23" s="1"/>
  <c r="W39" i="23"/>
  <c r="O39" i="23" s="1"/>
  <c r="V39" i="23"/>
  <c r="N39" i="23" s="1"/>
  <c r="U39" i="23"/>
  <c r="M39" i="23" s="1"/>
  <c r="T39" i="23"/>
  <c r="L39" i="23" s="1"/>
  <c r="S39" i="23"/>
  <c r="K39" i="23" s="1"/>
  <c r="W38" i="23"/>
  <c r="O38" i="23" s="1"/>
  <c r="V38" i="23"/>
  <c r="N38" i="23" s="1"/>
  <c r="U38" i="23"/>
  <c r="M38" i="23" s="1"/>
  <c r="T38" i="23"/>
  <c r="L38" i="23" s="1"/>
  <c r="S38" i="23"/>
  <c r="K38" i="23" s="1"/>
  <c r="W37" i="23"/>
  <c r="O37" i="23" s="1"/>
  <c r="V37" i="23"/>
  <c r="N37" i="23" s="1"/>
  <c r="U37" i="23"/>
  <c r="M37" i="23" s="1"/>
  <c r="T37" i="23"/>
  <c r="L37" i="23" s="1"/>
  <c r="S37" i="23"/>
  <c r="K37" i="23" s="1"/>
  <c r="W36" i="23"/>
  <c r="O36" i="23" s="1"/>
  <c r="V36" i="23"/>
  <c r="N36" i="23" s="1"/>
  <c r="U36" i="23"/>
  <c r="M36" i="23" s="1"/>
  <c r="T36" i="23"/>
  <c r="L36" i="23" s="1"/>
  <c r="S36" i="23"/>
  <c r="K36" i="23" s="1"/>
  <c r="W35" i="23"/>
  <c r="O35" i="23" s="1"/>
  <c r="V35" i="23"/>
  <c r="N35" i="23" s="1"/>
  <c r="U35" i="23"/>
  <c r="M35" i="23" s="1"/>
  <c r="T35" i="23"/>
  <c r="L35" i="23" s="1"/>
  <c r="S35" i="23"/>
  <c r="K35" i="23" s="1"/>
  <c r="W34" i="23"/>
  <c r="O34" i="23" s="1"/>
  <c r="V34" i="23"/>
  <c r="N34" i="23" s="1"/>
  <c r="U34" i="23"/>
  <c r="M34" i="23" s="1"/>
  <c r="T34" i="23"/>
  <c r="L34" i="23" s="1"/>
  <c r="S34" i="23"/>
  <c r="K34" i="23" s="1"/>
  <c r="Q16" i="23"/>
  <c r="I16" i="23" s="1"/>
  <c r="Q13" i="23"/>
  <c r="I13" i="23" s="1"/>
  <c r="Q10" i="23"/>
  <c r="I10" i="23" s="1"/>
  <c r="Q7" i="23"/>
  <c r="I7" i="23" s="1"/>
  <c r="Q4" i="23"/>
  <c r="I4" i="23" s="1"/>
  <c r="Q97" i="46"/>
  <c r="I97" i="46" s="1"/>
  <c r="E97" i="46"/>
  <c r="U97" i="46" s="1"/>
  <c r="M97" i="46" s="1"/>
  <c r="D97" i="46"/>
  <c r="T97" i="46" s="1"/>
  <c r="L97" i="46" s="1"/>
  <c r="C97" i="46"/>
  <c r="S97" i="46" s="1"/>
  <c r="K97" i="46" s="1"/>
  <c r="D96" i="46"/>
  <c r="C96" i="46"/>
  <c r="Q95" i="46"/>
  <c r="I95" i="46" s="1"/>
  <c r="E95" i="46"/>
  <c r="U95" i="46" s="1"/>
  <c r="M95" i="46" s="1"/>
  <c r="D95" i="46"/>
  <c r="T95" i="46" s="1"/>
  <c r="L95" i="46" s="1"/>
  <c r="C95" i="46"/>
  <c r="S95" i="46" s="1"/>
  <c r="K95" i="46" s="1"/>
  <c r="Q94" i="46"/>
  <c r="I94" i="46" s="1"/>
  <c r="D94" i="46"/>
  <c r="T94" i="46" s="1"/>
  <c r="L94" i="46" s="1"/>
  <c r="C94" i="46"/>
  <c r="S94" i="46" s="1"/>
  <c r="K94" i="46" s="1"/>
  <c r="C92" i="46"/>
  <c r="S92" i="46" s="1"/>
  <c r="K92" i="46" s="1"/>
  <c r="W90" i="46"/>
  <c r="V90" i="46"/>
  <c r="U90" i="46"/>
  <c r="T90" i="46"/>
  <c r="S90" i="46"/>
  <c r="O90" i="46"/>
  <c r="N90" i="46"/>
  <c r="M90" i="46"/>
  <c r="L90" i="46"/>
  <c r="K90" i="46"/>
  <c r="G90" i="46"/>
  <c r="F90" i="46"/>
  <c r="E90" i="46"/>
  <c r="D90" i="46"/>
  <c r="C90" i="46"/>
  <c r="U85" i="46"/>
  <c r="M85" i="46" s="1"/>
  <c r="U84" i="46"/>
  <c r="M84" i="46" s="1"/>
  <c r="F84" i="46"/>
  <c r="V84" i="46" s="1"/>
  <c r="N84" i="46" s="1"/>
  <c r="U83" i="46"/>
  <c r="M83" i="46" s="1"/>
  <c r="T83" i="46"/>
  <c r="L83" i="46" s="1"/>
  <c r="S83" i="46"/>
  <c r="K83" i="46" s="1"/>
  <c r="R83" i="46"/>
  <c r="Q83" i="46"/>
  <c r="I83" i="46" s="1"/>
  <c r="J83" i="46"/>
  <c r="B83" i="46"/>
  <c r="E80" i="46"/>
  <c r="U80" i="46" s="1"/>
  <c r="M80" i="46" s="1"/>
  <c r="J77" i="46"/>
  <c r="J85" i="46" s="1"/>
  <c r="J76" i="46"/>
  <c r="J81" i="46" s="1"/>
  <c r="F76" i="46"/>
  <c r="E76" i="46"/>
  <c r="U76" i="46" s="1"/>
  <c r="M76" i="46" s="1"/>
  <c r="U75" i="46"/>
  <c r="M75" i="46" s="1"/>
  <c r="T75" i="46"/>
  <c r="L75" i="46" s="1"/>
  <c r="S75" i="46"/>
  <c r="K75" i="46" s="1"/>
  <c r="R75" i="46"/>
  <c r="Q75" i="46"/>
  <c r="I75" i="46" s="1"/>
  <c r="J75" i="46"/>
  <c r="J80" i="46" s="1"/>
  <c r="B75" i="46"/>
  <c r="E72" i="46"/>
  <c r="U72" i="46" s="1"/>
  <c r="M72" i="46" s="1"/>
  <c r="T71" i="46"/>
  <c r="L71" i="46" s="1"/>
  <c r="S71" i="46"/>
  <c r="K71" i="46" s="1"/>
  <c r="R71" i="46"/>
  <c r="Q71" i="46"/>
  <c r="I71" i="46" s="1"/>
  <c r="J71" i="46"/>
  <c r="B71" i="46"/>
  <c r="D69" i="46"/>
  <c r="T69" i="46" s="1"/>
  <c r="L69" i="46" s="1"/>
  <c r="C69" i="46"/>
  <c r="S69" i="46" s="1"/>
  <c r="K69" i="46" s="1"/>
  <c r="W67" i="46"/>
  <c r="V67" i="46"/>
  <c r="U67" i="46"/>
  <c r="T67" i="46"/>
  <c r="S67" i="46"/>
  <c r="G67" i="46"/>
  <c r="F67" i="46"/>
  <c r="E67" i="46"/>
  <c r="D67" i="46"/>
  <c r="C67" i="46"/>
  <c r="R62" i="46"/>
  <c r="Q62" i="46"/>
  <c r="I62" i="46"/>
  <c r="G62" i="46"/>
  <c r="W62" i="46" s="1"/>
  <c r="O62" i="46" s="1"/>
  <c r="F62" i="46"/>
  <c r="V62" i="46" s="1"/>
  <c r="N62" i="46" s="1"/>
  <c r="E62" i="46"/>
  <c r="U62" i="46" s="1"/>
  <c r="M62" i="46" s="1"/>
  <c r="R61" i="46"/>
  <c r="Q61" i="46"/>
  <c r="I61" i="46" s="1"/>
  <c r="J61" i="46"/>
  <c r="G61" i="46"/>
  <c r="W61" i="46" s="1"/>
  <c r="O61" i="46" s="1"/>
  <c r="F61" i="46"/>
  <c r="V61" i="46" s="1"/>
  <c r="N61" i="46" s="1"/>
  <c r="E61" i="46"/>
  <c r="U61" i="46" s="1"/>
  <c r="M61" i="46" s="1"/>
  <c r="B61" i="46"/>
  <c r="R60" i="46"/>
  <c r="Q60" i="46"/>
  <c r="I60" i="46" s="1"/>
  <c r="J60" i="46"/>
  <c r="G60" i="46"/>
  <c r="W60" i="46" s="1"/>
  <c r="O60" i="46" s="1"/>
  <c r="F60" i="46"/>
  <c r="V60" i="46" s="1"/>
  <c r="N60" i="46" s="1"/>
  <c r="E60" i="46"/>
  <c r="U60" i="46" s="1"/>
  <c r="M60" i="46" s="1"/>
  <c r="B60" i="46"/>
  <c r="W56" i="46"/>
  <c r="O56" i="46" s="1"/>
  <c r="V56" i="46"/>
  <c r="N56" i="46" s="1"/>
  <c r="U56" i="46"/>
  <c r="M56" i="46" s="1"/>
  <c r="R56" i="46"/>
  <c r="Q56" i="46"/>
  <c r="I56" i="46" s="1"/>
  <c r="W55" i="46"/>
  <c r="O55" i="46" s="1"/>
  <c r="V55" i="46"/>
  <c r="N55" i="46" s="1"/>
  <c r="U55" i="46"/>
  <c r="M55" i="46" s="1"/>
  <c r="R55" i="46"/>
  <c r="Q55" i="46"/>
  <c r="I55" i="46" s="1"/>
  <c r="J55" i="46"/>
  <c r="B55" i="46"/>
  <c r="W54" i="46"/>
  <c r="O54" i="46" s="1"/>
  <c r="V54" i="46"/>
  <c r="N54" i="46" s="1"/>
  <c r="U54" i="46"/>
  <c r="M54" i="46" s="1"/>
  <c r="R54" i="46"/>
  <c r="Q54" i="46"/>
  <c r="I54" i="46" s="1"/>
  <c r="J54" i="46"/>
  <c r="B54" i="46"/>
  <c r="W51" i="46"/>
  <c r="V51" i="46"/>
  <c r="U51" i="46"/>
  <c r="O51" i="46"/>
  <c r="N51" i="46"/>
  <c r="M51" i="46"/>
  <c r="G51" i="46"/>
  <c r="F51" i="46"/>
  <c r="E51" i="46"/>
  <c r="W45" i="46"/>
  <c r="O45" i="46" s="1"/>
  <c r="V45" i="46"/>
  <c r="N45" i="46" s="1"/>
  <c r="U45" i="46"/>
  <c r="M45" i="46" s="1"/>
  <c r="T45" i="46"/>
  <c r="L45" i="46" s="1"/>
  <c r="S45" i="46"/>
  <c r="K45" i="46" s="1"/>
  <c r="W44" i="46"/>
  <c r="O44" i="46" s="1"/>
  <c r="V44" i="46"/>
  <c r="N44" i="46" s="1"/>
  <c r="U44" i="46"/>
  <c r="M44" i="46" s="1"/>
  <c r="T44" i="46"/>
  <c r="L44" i="46" s="1"/>
  <c r="S44" i="46"/>
  <c r="K44" i="46" s="1"/>
  <c r="W43" i="46"/>
  <c r="O43" i="46" s="1"/>
  <c r="V43" i="46"/>
  <c r="N43" i="46" s="1"/>
  <c r="U43" i="46"/>
  <c r="T43" i="46"/>
  <c r="L43" i="46" s="1"/>
  <c r="S43" i="46"/>
  <c r="K43" i="46" s="1"/>
  <c r="M43" i="46"/>
  <c r="D42" i="46"/>
  <c r="T42" i="46" s="1"/>
  <c r="L42" i="46" s="1"/>
  <c r="W41" i="46"/>
  <c r="O41" i="46" s="1"/>
  <c r="V41" i="46"/>
  <c r="N41" i="46" s="1"/>
  <c r="U41" i="46"/>
  <c r="M41" i="46" s="1"/>
  <c r="T41" i="46"/>
  <c r="L41" i="46" s="1"/>
  <c r="S41" i="46"/>
  <c r="K41" i="46" s="1"/>
  <c r="W40" i="46"/>
  <c r="O40" i="46" s="1"/>
  <c r="V40" i="46"/>
  <c r="N40" i="46" s="1"/>
  <c r="U40" i="46"/>
  <c r="T40" i="46"/>
  <c r="L40" i="46" s="1"/>
  <c r="S40" i="46"/>
  <c r="K40" i="46" s="1"/>
  <c r="M40" i="46"/>
  <c r="W39" i="46"/>
  <c r="O39" i="46" s="1"/>
  <c r="V39" i="46"/>
  <c r="N39" i="46" s="1"/>
  <c r="U39" i="46"/>
  <c r="M39" i="46" s="1"/>
  <c r="T39" i="46"/>
  <c r="L39" i="46" s="1"/>
  <c r="S39" i="46"/>
  <c r="K39" i="46" s="1"/>
  <c r="Q21" i="46"/>
  <c r="J17" i="46"/>
  <c r="I17" i="46"/>
  <c r="B17" i="46"/>
  <c r="A17" i="46"/>
  <c r="J16" i="46"/>
  <c r="I16" i="46"/>
  <c r="B16" i="46"/>
  <c r="A16" i="46"/>
  <c r="J15" i="46"/>
  <c r="I15" i="46"/>
  <c r="B15" i="46"/>
  <c r="A15" i="46"/>
  <c r="J14" i="46"/>
  <c r="I14" i="46"/>
  <c r="B14" i="46"/>
  <c r="A14" i="46"/>
  <c r="A13" i="46"/>
  <c r="Q13" i="46" s="1"/>
  <c r="J13" i="46"/>
  <c r="I13" i="46"/>
  <c r="B13" i="46"/>
  <c r="A10" i="46"/>
  <c r="Q10" i="46" s="1"/>
  <c r="I10" i="46" s="1"/>
  <c r="J10" i="46"/>
  <c r="A7" i="46"/>
  <c r="Q7" i="46" s="1"/>
  <c r="I7" i="46" s="1"/>
  <c r="J7" i="46"/>
  <c r="B7" i="46"/>
  <c r="Q4" i="46"/>
  <c r="I4" i="46" s="1"/>
  <c r="J4" i="46"/>
  <c r="B4" i="46"/>
  <c r="F85" i="46" l="1"/>
  <c r="V85" i="46" s="1"/>
  <c r="N85" i="46" s="1"/>
  <c r="U66" i="15"/>
  <c r="M66" i="15" s="1"/>
  <c r="E5" i="9"/>
  <c r="E4" i="6"/>
  <c r="F77" i="46"/>
  <c r="V77" i="46" s="1"/>
  <c r="N77" i="46" s="1"/>
  <c r="E73" i="46"/>
  <c r="U73" i="46" s="1"/>
  <c r="M73" i="46" s="1"/>
  <c r="J84" i="46"/>
  <c r="E69" i="23"/>
  <c r="U69" i="23" s="1"/>
  <c r="M69" i="23" s="1"/>
  <c r="H4" i="9"/>
  <c r="O4" i="9" s="1"/>
  <c r="D92" i="46"/>
  <c r="T92" i="46" s="1"/>
  <c r="L92" i="46" s="1"/>
  <c r="D98" i="23"/>
  <c r="T98" i="23" s="1"/>
  <c r="L98" i="23" s="1"/>
  <c r="F4" i="6"/>
  <c r="E75" i="23"/>
  <c r="U75" i="23" s="1"/>
  <c r="M75" i="23" s="1"/>
  <c r="B4" i="6"/>
  <c r="D4" i="6"/>
  <c r="C42" i="46"/>
  <c r="S42" i="46" s="1"/>
  <c r="K42" i="46" s="1"/>
  <c r="U59" i="16"/>
  <c r="M59" i="16" s="1"/>
  <c r="E79" i="15"/>
  <c r="U79" i="15" s="1"/>
  <c r="M79" i="15" s="1"/>
  <c r="E71" i="46"/>
  <c r="F75" i="46"/>
  <c r="V76" i="46"/>
  <c r="N76" i="46" s="1"/>
  <c r="F83" i="46"/>
  <c r="E81" i="46"/>
  <c r="U81" i="46" s="1"/>
  <c r="M81" i="46" s="1"/>
  <c r="U80" i="23"/>
  <c r="M80" i="23" s="1"/>
  <c r="E77" i="46"/>
  <c r="U77" i="46" s="1"/>
  <c r="M77" i="46" s="1"/>
  <c r="E81" i="23"/>
  <c r="U81" i="23" s="1"/>
  <c r="M81" i="23" s="1"/>
  <c r="C98" i="23"/>
  <c r="S98" i="23" s="1"/>
  <c r="K98" i="23" s="1"/>
  <c r="T100" i="23"/>
  <c r="L100" i="23" s="1"/>
  <c r="F5" i="9"/>
  <c r="D78" i="16"/>
  <c r="D8" i="7" s="1"/>
  <c r="N4" i="9"/>
  <c r="G5" i="9"/>
  <c r="D88" i="15"/>
  <c r="L4" i="9"/>
  <c r="C78" i="16"/>
  <c r="C8" i="7" s="1"/>
  <c r="T80" i="16"/>
  <c r="L80" i="16" s="1"/>
  <c r="U75" i="15"/>
  <c r="M75" i="15" s="1"/>
  <c r="S80" i="16"/>
  <c r="K80" i="16" s="1"/>
  <c r="S83" i="16"/>
  <c r="K83" i="16" s="1"/>
  <c r="E64" i="16"/>
  <c r="E62" i="16" s="1"/>
  <c r="T81" i="16"/>
  <c r="L81" i="16" s="1"/>
  <c r="U74" i="15"/>
  <c r="M74" i="15" s="1"/>
  <c r="G54" i="15"/>
  <c r="W54" i="15" s="1"/>
  <c r="O54" i="15" s="1"/>
  <c r="V39" i="15"/>
  <c r="N39" i="15" s="1"/>
  <c r="T92" i="15"/>
  <c r="L92" i="15" s="1"/>
  <c r="T83" i="16"/>
  <c r="L83" i="16" s="1"/>
  <c r="T82" i="16"/>
  <c r="L82" i="16" s="1"/>
  <c r="W39" i="15"/>
  <c r="O39" i="15" s="1"/>
  <c r="T89" i="15"/>
  <c r="L89" i="15" s="1"/>
  <c r="T90" i="15"/>
  <c r="L90" i="15" s="1"/>
  <c r="E72" i="16"/>
  <c r="E70" i="16" s="1"/>
  <c r="E83" i="16" s="1"/>
  <c r="E66" i="16"/>
  <c r="U66" i="16" s="1"/>
  <c r="M66" i="16" s="1"/>
  <c r="U68" i="16"/>
  <c r="M68" i="16" s="1"/>
  <c r="E58" i="16"/>
  <c r="U60" i="16"/>
  <c r="M60" i="16" s="1"/>
  <c r="E67" i="15"/>
  <c r="E65" i="15" s="1"/>
  <c r="E71" i="15"/>
  <c r="U57" i="15"/>
  <c r="M57" i="15" s="1"/>
  <c r="S92" i="15"/>
  <c r="K92" i="15" s="1"/>
  <c r="S90" i="15"/>
  <c r="K90" i="15" s="1"/>
  <c r="S89" i="15"/>
  <c r="K89" i="15" s="1"/>
  <c r="F70" i="23" l="1"/>
  <c r="V70" i="23" s="1"/>
  <c r="N70" i="23" s="1"/>
  <c r="E100" i="23"/>
  <c r="H5" i="9"/>
  <c r="F71" i="23"/>
  <c r="V71" i="23" s="1"/>
  <c r="N71" i="23" s="1"/>
  <c r="E73" i="23"/>
  <c r="F67" i="16"/>
  <c r="V67" i="16" s="1"/>
  <c r="N67" i="16" s="1"/>
  <c r="U72" i="16"/>
  <c r="M72" i="16" s="1"/>
  <c r="E82" i="16"/>
  <c r="U82" i="16" s="1"/>
  <c r="M82" i="16" s="1"/>
  <c r="U64" i="16"/>
  <c r="M64" i="16" s="1"/>
  <c r="E77" i="15"/>
  <c r="E92" i="15" s="1"/>
  <c r="E73" i="15"/>
  <c r="G76" i="46"/>
  <c r="W76" i="46" s="1"/>
  <c r="O76" i="46" s="1"/>
  <c r="V75" i="46"/>
  <c r="N75" i="46" s="1"/>
  <c r="F95" i="46"/>
  <c r="V95" i="46" s="1"/>
  <c r="N95" i="46" s="1"/>
  <c r="E94" i="46"/>
  <c r="F72" i="46"/>
  <c r="V72" i="46" s="1"/>
  <c r="N72" i="46" s="1"/>
  <c r="U71" i="46"/>
  <c r="M71" i="46" s="1"/>
  <c r="U100" i="23"/>
  <c r="M100" i="23" s="1"/>
  <c r="F97" i="46"/>
  <c r="V97" i="46" s="1"/>
  <c r="N97" i="46" s="1"/>
  <c r="V83" i="46"/>
  <c r="N83" i="46" s="1"/>
  <c r="G84" i="46"/>
  <c r="W84" i="46" s="1"/>
  <c r="O84" i="46" s="1"/>
  <c r="E79" i="46"/>
  <c r="E69" i="46" s="1"/>
  <c r="D4" i="7"/>
  <c r="E79" i="23"/>
  <c r="U83" i="16"/>
  <c r="M83" i="16" s="1"/>
  <c r="E56" i="16"/>
  <c r="U56" i="16" s="1"/>
  <c r="M56" i="16" s="1"/>
  <c r="T78" i="16"/>
  <c r="L78" i="16" s="1"/>
  <c r="S78" i="16"/>
  <c r="K78" i="16" s="1"/>
  <c r="T88" i="15"/>
  <c r="L88" i="15" s="1"/>
  <c r="F71" i="16"/>
  <c r="U70" i="16"/>
  <c r="M70" i="16" s="1"/>
  <c r="E81" i="16"/>
  <c r="F63" i="16"/>
  <c r="V63" i="16" s="1"/>
  <c r="N63" i="16" s="1"/>
  <c r="U62" i="16"/>
  <c r="M62" i="16" s="1"/>
  <c r="F59" i="16"/>
  <c r="V59" i="16" s="1"/>
  <c r="N59" i="16" s="1"/>
  <c r="U58" i="16"/>
  <c r="M58" i="16" s="1"/>
  <c r="E80" i="16"/>
  <c r="U67" i="15"/>
  <c r="M67" i="15" s="1"/>
  <c r="U71" i="15"/>
  <c r="M71" i="15" s="1"/>
  <c r="E69" i="15"/>
  <c r="E90" i="15" s="1"/>
  <c r="S88" i="15"/>
  <c r="K88" i="15" s="1"/>
  <c r="F69" i="23" l="1"/>
  <c r="F78" i="15"/>
  <c r="V78" i="15" s="1"/>
  <c r="N78" i="15" s="1"/>
  <c r="F74" i="23"/>
  <c r="U73" i="23"/>
  <c r="M73" i="23" s="1"/>
  <c r="E101" i="23"/>
  <c r="U101" i="23" s="1"/>
  <c r="M101" i="23" s="1"/>
  <c r="G85" i="46"/>
  <c r="W85" i="46" s="1"/>
  <c r="O85" i="46" s="1"/>
  <c r="G77" i="46"/>
  <c r="W77" i="46" s="1"/>
  <c r="O77" i="46" s="1"/>
  <c r="F68" i="16"/>
  <c r="V68" i="16" s="1"/>
  <c r="N68" i="16" s="1"/>
  <c r="E91" i="15"/>
  <c r="F74" i="15"/>
  <c r="V74" i="15" s="1"/>
  <c r="N74" i="15" s="1"/>
  <c r="F75" i="15"/>
  <c r="U77" i="15"/>
  <c r="M77" i="15" s="1"/>
  <c r="E42" i="46"/>
  <c r="U42" i="46" s="1"/>
  <c r="M42" i="46" s="1"/>
  <c r="U69" i="46"/>
  <c r="M69" i="46" s="1"/>
  <c r="U94" i="46"/>
  <c r="M94" i="46" s="1"/>
  <c r="F100" i="23"/>
  <c r="G70" i="23"/>
  <c r="W70" i="23" s="1"/>
  <c r="O70" i="23" s="1"/>
  <c r="V69" i="23"/>
  <c r="N69" i="23" s="1"/>
  <c r="E103" i="23"/>
  <c r="F80" i="23"/>
  <c r="V80" i="23" s="1"/>
  <c r="N80" i="23" s="1"/>
  <c r="U79" i="23"/>
  <c r="M79" i="23" s="1"/>
  <c r="E67" i="23"/>
  <c r="U67" i="23" s="1"/>
  <c r="M67" i="23" s="1"/>
  <c r="F73" i="46"/>
  <c r="V73" i="46" s="1"/>
  <c r="N73" i="46" s="1"/>
  <c r="F81" i="46"/>
  <c r="V81" i="46" s="1"/>
  <c r="N81" i="46" s="1"/>
  <c r="E96" i="46"/>
  <c r="E92" i="46" s="1"/>
  <c r="U92" i="46" s="1"/>
  <c r="M92" i="46" s="1"/>
  <c r="F80" i="46"/>
  <c r="V80" i="46" s="1"/>
  <c r="N80" i="46" s="1"/>
  <c r="F60" i="16"/>
  <c r="V60" i="16" s="1"/>
  <c r="N60" i="16" s="1"/>
  <c r="U81" i="16"/>
  <c r="M81" i="16" s="1"/>
  <c r="U92" i="15"/>
  <c r="M92" i="15" s="1"/>
  <c r="E63" i="15"/>
  <c r="E5" i="7" s="1"/>
  <c r="F72" i="16"/>
  <c r="V72" i="16" s="1"/>
  <c r="N72" i="16" s="1"/>
  <c r="V71" i="16"/>
  <c r="N71" i="16" s="1"/>
  <c r="F64" i="16"/>
  <c r="U80" i="16"/>
  <c r="M80" i="16" s="1"/>
  <c r="E78" i="16"/>
  <c r="E8" i="7" s="1"/>
  <c r="F66" i="15"/>
  <c r="E89" i="15"/>
  <c r="U65" i="15"/>
  <c r="M65" i="15" s="1"/>
  <c r="F79" i="15"/>
  <c r="F70" i="15"/>
  <c r="V70" i="15" s="1"/>
  <c r="N70" i="15" s="1"/>
  <c r="U69" i="15"/>
  <c r="M69" i="15" s="1"/>
  <c r="E88" i="15" l="1"/>
  <c r="G83" i="46"/>
  <c r="G71" i="23"/>
  <c r="W71" i="23" s="1"/>
  <c r="O71" i="23" s="1"/>
  <c r="G75" i="46"/>
  <c r="V74" i="23"/>
  <c r="N74" i="23" s="1"/>
  <c r="F75" i="23"/>
  <c r="F66" i="16"/>
  <c r="G67" i="16" s="1"/>
  <c r="W67" i="16" s="1"/>
  <c r="O67" i="16" s="1"/>
  <c r="F58" i="16"/>
  <c r="V58" i="16" s="1"/>
  <c r="N58" i="16" s="1"/>
  <c r="F79" i="46"/>
  <c r="W75" i="46"/>
  <c r="O75" i="46" s="1"/>
  <c r="G95" i="46"/>
  <c r="W95" i="46" s="1"/>
  <c r="O95" i="46" s="1"/>
  <c r="U103" i="23"/>
  <c r="M103" i="23" s="1"/>
  <c r="E98" i="23"/>
  <c r="U98" i="23" s="1"/>
  <c r="M98" i="23" s="1"/>
  <c r="G97" i="46"/>
  <c r="W97" i="46" s="1"/>
  <c r="O97" i="46" s="1"/>
  <c r="W83" i="46"/>
  <c r="O83" i="46" s="1"/>
  <c r="F81" i="23"/>
  <c r="V81" i="23" s="1"/>
  <c r="N81" i="23" s="1"/>
  <c r="V100" i="23"/>
  <c r="N100" i="23" s="1"/>
  <c r="F71" i="46"/>
  <c r="V75" i="15"/>
  <c r="N75" i="15" s="1"/>
  <c r="F73" i="15"/>
  <c r="U89" i="15"/>
  <c r="M89" i="15" s="1"/>
  <c r="F70" i="16"/>
  <c r="F83" i="16" s="1"/>
  <c r="V64" i="16"/>
  <c r="N64" i="16" s="1"/>
  <c r="F62" i="16"/>
  <c r="U78" i="16"/>
  <c r="M78" i="16" s="1"/>
  <c r="F67" i="15"/>
  <c r="V66" i="15"/>
  <c r="N66" i="15" s="1"/>
  <c r="V79" i="15"/>
  <c r="N79" i="15" s="1"/>
  <c r="F77" i="15"/>
  <c r="F71" i="15"/>
  <c r="U90" i="15"/>
  <c r="M90" i="15" s="1"/>
  <c r="U40" i="15"/>
  <c r="M40" i="15" s="1"/>
  <c r="U63" i="15"/>
  <c r="M63" i="15" s="1"/>
  <c r="G68" i="16" l="1"/>
  <c r="W68" i="16" s="1"/>
  <c r="O68" i="16" s="1"/>
  <c r="F79" i="23"/>
  <c r="G69" i="23"/>
  <c r="G100" i="23" s="1"/>
  <c r="V66" i="16"/>
  <c r="N66" i="16" s="1"/>
  <c r="V75" i="23"/>
  <c r="N75" i="23" s="1"/>
  <c r="F73" i="23"/>
  <c r="F67" i="23" s="1"/>
  <c r="V67" i="23" s="1"/>
  <c r="N67" i="23" s="1"/>
  <c r="F82" i="16"/>
  <c r="V82" i="16" s="1"/>
  <c r="N82" i="16" s="1"/>
  <c r="G59" i="16"/>
  <c r="F80" i="16"/>
  <c r="G71" i="16"/>
  <c r="W71" i="16" s="1"/>
  <c r="O71" i="16" s="1"/>
  <c r="G75" i="15"/>
  <c r="G74" i="15"/>
  <c r="W74" i="15" s="1"/>
  <c r="O74" i="15" s="1"/>
  <c r="F94" i="46"/>
  <c r="G72" i="46"/>
  <c r="W72" i="46" s="1"/>
  <c r="O72" i="46" s="1"/>
  <c r="V71" i="46"/>
  <c r="N71" i="46" s="1"/>
  <c r="F69" i="46"/>
  <c r="F103" i="23"/>
  <c r="G80" i="23"/>
  <c r="W80" i="23" s="1"/>
  <c r="O80" i="23" s="1"/>
  <c r="V79" i="23"/>
  <c r="N79" i="23" s="1"/>
  <c r="W69" i="23"/>
  <c r="O69" i="23" s="1"/>
  <c r="F96" i="46"/>
  <c r="G80" i="46"/>
  <c r="W80" i="46" s="1"/>
  <c r="O80" i="46" s="1"/>
  <c r="V83" i="16"/>
  <c r="N83" i="16" s="1"/>
  <c r="F56" i="16"/>
  <c r="V56" i="16" s="1"/>
  <c r="N56" i="16" s="1"/>
  <c r="V70" i="16"/>
  <c r="N70" i="16" s="1"/>
  <c r="F91" i="15"/>
  <c r="G66" i="16"/>
  <c r="G82" i="16" s="1"/>
  <c r="F81" i="16"/>
  <c r="V62" i="16"/>
  <c r="N62" i="16" s="1"/>
  <c r="G63" i="16"/>
  <c r="W63" i="16" s="1"/>
  <c r="O63" i="16" s="1"/>
  <c r="V67" i="15"/>
  <c r="N67" i="15" s="1"/>
  <c r="F65" i="15"/>
  <c r="U88" i="15"/>
  <c r="M88" i="15" s="1"/>
  <c r="V71" i="15"/>
  <c r="N71" i="15" s="1"/>
  <c r="F69" i="15"/>
  <c r="F90" i="15" s="1"/>
  <c r="F92" i="15"/>
  <c r="G78" i="15"/>
  <c r="W78" i="15" s="1"/>
  <c r="O78" i="15" s="1"/>
  <c r="V77" i="15"/>
  <c r="N77" i="15" s="1"/>
  <c r="G73" i="46" l="1"/>
  <c r="W73" i="46" s="1"/>
  <c r="O73" i="46" s="1"/>
  <c r="G71" i="46"/>
  <c r="W71" i="46" s="1"/>
  <c r="O71" i="46" s="1"/>
  <c r="G74" i="23"/>
  <c r="V73" i="23"/>
  <c r="N73" i="23" s="1"/>
  <c r="F101" i="23"/>
  <c r="V101" i="23" s="1"/>
  <c r="N101" i="23" s="1"/>
  <c r="G75" i="23"/>
  <c r="W75" i="23" s="1"/>
  <c r="O75" i="23" s="1"/>
  <c r="G72" i="16"/>
  <c r="W72" i="16" s="1"/>
  <c r="O72" i="16" s="1"/>
  <c r="V80" i="16"/>
  <c r="N80" i="16" s="1"/>
  <c r="W59" i="16"/>
  <c r="O59" i="16" s="1"/>
  <c r="G60" i="16"/>
  <c r="G81" i="46"/>
  <c r="W100" i="23"/>
  <c r="O100" i="23" s="1"/>
  <c r="V69" i="46"/>
  <c r="N69" i="46" s="1"/>
  <c r="F42" i="46"/>
  <c r="V42" i="46" s="1"/>
  <c r="N42" i="46" s="1"/>
  <c r="V103" i="23"/>
  <c r="N103" i="23" s="1"/>
  <c r="G81" i="23"/>
  <c r="W81" i="23" s="1"/>
  <c r="O81" i="23" s="1"/>
  <c r="G94" i="46"/>
  <c r="V94" i="46"/>
  <c r="N94" i="46" s="1"/>
  <c r="F92" i="46"/>
  <c r="V92" i="46" s="1"/>
  <c r="N92" i="46" s="1"/>
  <c r="W66" i="16"/>
  <c r="O66" i="16" s="1"/>
  <c r="E4" i="7"/>
  <c r="V92" i="15"/>
  <c r="N92" i="15" s="1"/>
  <c r="F63" i="15"/>
  <c r="F5" i="7" s="1"/>
  <c r="V81" i="16"/>
  <c r="N81" i="16" s="1"/>
  <c r="F78" i="16"/>
  <c r="F8" i="7" s="1"/>
  <c r="G64" i="16"/>
  <c r="W64" i="16" s="1"/>
  <c r="O64" i="16" s="1"/>
  <c r="F89" i="15"/>
  <c r="G66" i="15"/>
  <c r="V65" i="15"/>
  <c r="N65" i="15" s="1"/>
  <c r="G70" i="15"/>
  <c r="W70" i="15" s="1"/>
  <c r="O70" i="15" s="1"/>
  <c r="V69" i="15"/>
  <c r="N69" i="15" s="1"/>
  <c r="G79" i="15"/>
  <c r="W82" i="16"/>
  <c r="O82" i="16" s="1"/>
  <c r="F98" i="23" l="1"/>
  <c r="V98" i="23" s="1"/>
  <c r="N98" i="23" s="1"/>
  <c r="W74" i="23"/>
  <c r="O74" i="23" s="1"/>
  <c r="G73" i="23"/>
  <c r="G79" i="23"/>
  <c r="W79" i="23" s="1"/>
  <c r="O79" i="23" s="1"/>
  <c r="G70" i="16"/>
  <c r="W70" i="16" s="1"/>
  <c r="O70" i="16" s="1"/>
  <c r="W60" i="16"/>
  <c r="O60" i="16" s="1"/>
  <c r="G58" i="16"/>
  <c r="W66" i="15"/>
  <c r="O66" i="15" s="1"/>
  <c r="W81" i="46"/>
  <c r="O81" i="46" s="1"/>
  <c r="G79" i="46"/>
  <c r="F88" i="15"/>
  <c r="W94" i="46"/>
  <c r="O94" i="46" s="1"/>
  <c r="W75" i="15"/>
  <c r="O75" i="15" s="1"/>
  <c r="G73" i="15"/>
  <c r="G91" i="15" s="1"/>
  <c r="G67" i="15"/>
  <c r="W67" i="15" s="1"/>
  <c r="O67" i="15" s="1"/>
  <c r="G62" i="16"/>
  <c r="V78" i="16"/>
  <c r="N78" i="16" s="1"/>
  <c r="V89" i="15"/>
  <c r="N89" i="15" s="1"/>
  <c r="W79" i="15"/>
  <c r="O79" i="15" s="1"/>
  <c r="G77" i="15"/>
  <c r="V90" i="15"/>
  <c r="N90" i="15" s="1"/>
  <c r="G71" i="15"/>
  <c r="V63" i="15"/>
  <c r="N63" i="15" s="1"/>
  <c r="V40" i="15"/>
  <c r="N40" i="15" s="1"/>
  <c r="G103" i="23" l="1"/>
  <c r="W103" i="23" s="1"/>
  <c r="O103" i="23" s="1"/>
  <c r="G67" i="23"/>
  <c r="W67" i="23" s="1"/>
  <c r="O67" i="23" s="1"/>
  <c r="G101" i="23"/>
  <c r="W101" i="23" s="1"/>
  <c r="O101" i="23" s="1"/>
  <c r="W73" i="23"/>
  <c r="O73" i="23" s="1"/>
  <c r="G83" i="16"/>
  <c r="W83" i="16" s="1"/>
  <c r="O83" i="16" s="1"/>
  <c r="G56" i="16"/>
  <c r="W56" i="16" s="1"/>
  <c r="O56" i="16" s="1"/>
  <c r="G80" i="16"/>
  <c r="W58" i="16"/>
  <c r="O58" i="16" s="1"/>
  <c r="G65" i="15"/>
  <c r="W65" i="15" s="1"/>
  <c r="O65" i="15" s="1"/>
  <c r="G98" i="23"/>
  <c r="W98" i="23" s="1"/>
  <c r="O98" i="23" s="1"/>
  <c r="G96" i="46"/>
  <c r="G92" i="46" s="1"/>
  <c r="W92" i="46" s="1"/>
  <c r="O92" i="46" s="1"/>
  <c r="G69" i="46"/>
  <c r="F4" i="7"/>
  <c r="G81" i="16"/>
  <c r="W62" i="16"/>
  <c r="O62" i="16" s="1"/>
  <c r="W71" i="15"/>
  <c r="O71" i="15" s="1"/>
  <c r="G69" i="15"/>
  <c r="G90" i="15" s="1"/>
  <c r="V88" i="15"/>
  <c r="N88" i="15" s="1"/>
  <c r="G92" i="15"/>
  <c r="W77" i="15"/>
  <c r="O77" i="15" s="1"/>
  <c r="W80" i="16" l="1"/>
  <c r="O80" i="16" s="1"/>
  <c r="G89" i="15"/>
  <c r="G63" i="15"/>
  <c r="G5" i="7" s="1"/>
  <c r="W69" i="46"/>
  <c r="O69" i="46" s="1"/>
  <c r="G42" i="46"/>
  <c r="W42" i="46" s="1"/>
  <c r="O42" i="46" s="1"/>
  <c r="W92" i="15"/>
  <c r="O92" i="15" s="1"/>
  <c r="W89" i="15"/>
  <c r="O89" i="15" s="1"/>
  <c r="W81" i="16"/>
  <c r="O81" i="16" s="1"/>
  <c r="G78" i="16"/>
  <c r="G8" i="7" s="1"/>
  <c r="W69" i="15"/>
  <c r="O69" i="15" s="1"/>
  <c r="G88" i="15" l="1"/>
  <c r="W78" i="16"/>
  <c r="O78" i="16" s="1"/>
  <c r="W40" i="15"/>
  <c r="O40" i="15" s="1"/>
  <c r="W63" i="15"/>
  <c r="O63" i="15" s="1"/>
  <c r="W90" i="15"/>
  <c r="O90" i="15" s="1"/>
  <c r="G4" i="7" l="1"/>
  <c r="W88" i="15"/>
  <c r="O88" i="15" s="1"/>
  <c r="C4" i="7" l="1"/>
  <c r="T94" i="66"/>
  <c r="L94" i="66" s="1"/>
  <c r="D90" i="66"/>
  <c r="T90" i="66" s="1"/>
  <c r="L90" i="66" s="1"/>
  <c r="D79" i="66"/>
  <c r="E80" i="66" s="1"/>
  <c r="D7" i="7" l="1"/>
  <c r="T79" i="66"/>
  <c r="L79" i="66" s="1"/>
  <c r="D65" i="66"/>
  <c r="T65" i="66" s="1"/>
  <c r="L65" i="66" s="1"/>
  <c r="E81" i="66"/>
  <c r="U81" i="66" s="1"/>
  <c r="M81" i="66" s="1"/>
  <c r="U80" i="66"/>
  <c r="M80" i="66" s="1"/>
  <c r="E79" i="66" l="1"/>
  <c r="E94" i="66" s="1"/>
  <c r="E90" i="66" s="1"/>
  <c r="U79" i="66" l="1"/>
  <c r="M79" i="66" s="1"/>
  <c r="F80" i="66"/>
  <c r="V80" i="66" s="1"/>
  <c r="N80" i="66" s="1"/>
  <c r="E65" i="66"/>
  <c r="U65" i="66" s="1"/>
  <c r="M65" i="66" s="1"/>
  <c r="F81" i="66" l="1"/>
  <c r="V81" i="66" s="1"/>
  <c r="N81" i="66" s="1"/>
  <c r="U94" i="66"/>
  <c r="M94" i="66" s="1"/>
  <c r="F79" i="66" l="1"/>
  <c r="F65" i="66" s="1"/>
  <c r="V65" i="66" s="1"/>
  <c r="N65" i="66" s="1"/>
  <c r="F94" i="66"/>
  <c r="U90" i="66"/>
  <c r="M90" i="66" s="1"/>
  <c r="E7" i="7"/>
  <c r="V79" i="66" l="1"/>
  <c r="N79" i="66" s="1"/>
  <c r="G80" i="66"/>
  <c r="W80" i="66" s="1"/>
  <c r="O80" i="66" s="1"/>
  <c r="F90" i="66"/>
  <c r="V94" i="66"/>
  <c r="N94" i="66" s="1"/>
  <c r="G81" i="66" l="1"/>
  <c r="W81" i="66" s="1"/>
  <c r="O81" i="66" s="1"/>
  <c r="F7" i="7"/>
  <c r="V90" i="66"/>
  <c r="N90" i="66" s="1"/>
  <c r="G79" i="66" l="1"/>
  <c r="S94" i="66"/>
  <c r="K94" i="66" s="1"/>
  <c r="C90" i="66"/>
  <c r="C7" i="7" s="1"/>
  <c r="C79" i="66"/>
  <c r="S79" i="66" s="1"/>
  <c r="K79" i="66" s="1"/>
  <c r="C65" i="66"/>
  <c r="S65" i="66" s="1"/>
  <c r="K65" i="66" s="1"/>
  <c r="G65" i="66" l="1"/>
  <c r="W65" i="66" s="1"/>
  <c r="O65" i="66" s="1"/>
  <c r="W79" i="66"/>
  <c r="O79" i="66" s="1"/>
  <c r="G94" i="66"/>
  <c r="S90" i="66"/>
  <c r="K90" i="66" s="1"/>
  <c r="G90" i="66" l="1"/>
  <c r="W94" i="66"/>
  <c r="O94" i="66" s="1"/>
  <c r="G7" i="7" l="1"/>
  <c r="W90" i="66"/>
  <c r="O90" i="6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Musharraf</author>
  </authors>
  <commentList>
    <comment ref="J15" authorId="0" shapeId="0" xr:uid="{00000000-0006-0000-0A00-000001000000}">
      <text>
        <r>
          <rPr>
            <b/>
            <sz val="8"/>
            <color indexed="81"/>
            <rFont val="Tahoma"/>
            <family val="2"/>
            <charset val="204"/>
          </rPr>
          <t>Musharraf:</t>
        </r>
        <r>
          <rPr>
            <sz val="8"/>
            <color indexed="81"/>
            <rFont val="Tahoma"/>
            <family val="2"/>
            <charset val="204"/>
          </rPr>
          <t xml:space="preserve">
this budget includes all types of special education + extracurricular funded by LB!!!</t>
        </r>
      </text>
    </comment>
    <comment ref="D21" authorId="0" shapeId="0" xr:uid="{00000000-0006-0000-0A00-000002000000}">
      <text>
        <r>
          <rPr>
            <b/>
            <sz val="8"/>
            <color indexed="81"/>
            <rFont val="Tahoma"/>
            <family val="2"/>
            <charset val="204"/>
          </rPr>
          <t>Musharraf:</t>
        </r>
        <r>
          <rPr>
            <sz val="8"/>
            <color indexed="81"/>
            <rFont val="Tahoma"/>
            <family val="2"/>
            <charset val="204"/>
          </rPr>
          <t xml:space="preserve">
budgets are only funded from RB!!!</t>
        </r>
      </text>
    </comment>
    <comment ref="D22" authorId="0" shapeId="0" xr:uid="{00000000-0006-0000-0A00-000003000000}">
      <text>
        <r>
          <rPr>
            <b/>
            <sz val="8"/>
            <color indexed="81"/>
            <rFont val="Tahoma"/>
            <family val="2"/>
            <charset val="204"/>
          </rPr>
          <t>Musharraf:</t>
        </r>
        <r>
          <rPr>
            <sz val="8"/>
            <color indexed="81"/>
            <rFont val="Tahoma"/>
            <family val="2"/>
            <charset val="204"/>
          </rPr>
          <t xml:space="preserve">
this budget includes all types of special education + extracurricular funded by LB!!!</t>
        </r>
      </text>
    </comment>
    <comment ref="B23" authorId="0" shapeId="0" xr:uid="{00000000-0006-0000-0A00-000004000000}">
      <text>
        <r>
          <rPr>
            <b/>
            <sz val="8"/>
            <color indexed="81"/>
            <rFont val="Tahoma"/>
            <family val="2"/>
            <charset val="204"/>
          </rPr>
          <t>Musharraf:</t>
        </r>
        <r>
          <rPr>
            <sz val="8"/>
            <color indexed="81"/>
            <rFont val="Tahoma"/>
            <family val="2"/>
            <charset val="204"/>
          </rPr>
          <t xml:space="preserve">
NOT IN BSS!!! There it is listed under special secondary education
program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Musharraf</author>
  </authors>
  <commentList>
    <comment ref="B23" authorId="0" shapeId="0" xr:uid="{00000000-0006-0000-0B00-000001000000}">
      <text>
        <r>
          <rPr>
            <b/>
            <sz val="8"/>
            <color indexed="81"/>
            <rFont val="Tahoma"/>
            <family val="2"/>
            <charset val="204"/>
          </rPr>
          <t>Musharraf:</t>
        </r>
        <r>
          <rPr>
            <sz val="8"/>
            <color indexed="81"/>
            <rFont val="Tahoma"/>
            <family val="2"/>
            <charset val="204"/>
          </rPr>
          <t xml:space="preserve">
NOT IN BSS!!! There it is listed under special secondary education
program</t>
        </r>
      </text>
    </comment>
  </commentList>
</comments>
</file>

<file path=xl/sharedStrings.xml><?xml version="1.0" encoding="utf-8"?>
<sst xmlns="http://schemas.openxmlformats.org/spreadsheetml/2006/main" count="2035" uniqueCount="528">
  <si>
    <t>LOCAL</t>
  </si>
  <si>
    <t>REPUBLICAN</t>
  </si>
  <si>
    <t>Хариди тачхизот</t>
  </si>
  <si>
    <t>Идропули</t>
  </si>
  <si>
    <t>стипендия</t>
  </si>
  <si>
    <t>Идоропули</t>
  </si>
  <si>
    <t>Стипендия</t>
  </si>
  <si>
    <t>Конуни ЧТ "Дар бораи маориф", Барномаи давлатии рушди тахсилоти касби барои солхои 2008-2015 (кХЧТ№529 аз 2.11.20007), Барномаи давлатии таъмини муассисахои таълимию илмии чумхури бо кабинетхои фанни, озмоишгохи мучаххази таълими ва илмию тахкикоти (кХЧТ аз 3.05.2010, №223),Баронмаи давлатии рушди маорифи ЧТ (кХЧТ№254 аз 29.04.2009)</t>
  </si>
  <si>
    <t>Шумораи донишчуён барои солхои 2012-2014 ба тарики хисоби хатмкунандагон ва дурнамои кабул ба муассисахои тахсилоти олии касби тибки КХЧТ аз 1.07.2010, №320 нишон дода шудааст, шумораи хайати омузгори аз руи нишондихандаи 18нафар донишчу ба чк омузгор хисоб карда шудааст.
…………………………...
……………………………
……………………………
……………………………
……………………………</t>
  </si>
  <si>
    <t>Численность студентов на 2012-2014 годы  расчитана согласно стат.данным по выпуску на 2012 год и прогнозных показателей, согласно ППРТ от1.07.2010, №320. Численность ППС расчитана по показателю 18 студентов на 1 преподавателя.</t>
  </si>
  <si>
    <t>Приобретение оборудования</t>
  </si>
  <si>
    <t>муассисаи тахсилоти олии касби</t>
  </si>
  <si>
    <t>Подготовка квалифицированных кадров по приоритетным направлениям экономического развития страны  для выпускников основных  и средних общеобразовательных учреждений, со сроком обучения от 4 до 6 лет</t>
  </si>
  <si>
    <t>Ташкили чараёни таълим ва омузиши касби за руи хамаи ихтисосхи сохахои гуногуни рушди ичтимои иктисодии чумхури, барои хатмкунандагони муассисахои тахсилоти миёнаи умуми, ибтидоии касби дар мухлати аз 4 то 6 сол</t>
  </si>
  <si>
    <t>……………………………………………..</t>
  </si>
  <si>
    <t>xx</t>
  </si>
  <si>
    <t>Description</t>
  </si>
  <si>
    <t>Стратегияи</t>
  </si>
  <si>
    <t>Strategy</t>
  </si>
  <si>
    <t>Regulatory Base</t>
  </si>
  <si>
    <t>2. Cost drivers, norms, output indicators and input indicators</t>
  </si>
  <si>
    <t>budget 2010</t>
  </si>
  <si>
    <t>budget 2011</t>
  </si>
  <si>
    <t>baseline 2012</t>
  </si>
  <si>
    <t>baseline 2013</t>
  </si>
  <si>
    <t>baseline 2014</t>
  </si>
  <si>
    <t>агар лозим бошад сатри нав илова намоед</t>
  </si>
  <si>
    <t>add lines if necessary</t>
  </si>
  <si>
    <t>Explanation and justification</t>
  </si>
  <si>
    <t>……………………………
…………………………...
……………………………</t>
  </si>
  <si>
    <t>3. Volume and price increase</t>
  </si>
  <si>
    <t>Афзоиши арзиш</t>
  </si>
  <si>
    <t>Price increase</t>
  </si>
  <si>
    <t>Wages and Social Contributions</t>
  </si>
  <si>
    <t>Goods and Services</t>
  </si>
  <si>
    <t>Subsidies and Transfers</t>
  </si>
  <si>
    <t>Афзоиши хачм</t>
  </si>
  <si>
    <t>Volume increase</t>
  </si>
  <si>
    <t>4. Budget &amp; forward estimates calculations</t>
  </si>
  <si>
    <t>amounts in 1000 TJS</t>
  </si>
  <si>
    <t>Хамаги</t>
  </si>
  <si>
    <t>Total</t>
  </si>
  <si>
    <t>price increase</t>
  </si>
  <si>
    <t>volume increase</t>
  </si>
  <si>
    <t>Interest Payments</t>
  </si>
  <si>
    <t>5. Budget &amp; forward estimates by main economic classification</t>
  </si>
  <si>
    <t>Acquisition of fixed capital assets</t>
  </si>
  <si>
    <t>Acquisition of land, intangible assets and goods for stock</t>
  </si>
  <si>
    <t>Capital Transfers</t>
  </si>
  <si>
    <t>Domestic lending minus principal repayment</t>
  </si>
  <si>
    <t>External lending minus principal repayment</t>
  </si>
  <si>
    <t>Музди меҳнат ва ҳиссаҷудокуниҳои кордеҳҳон</t>
  </si>
  <si>
    <t>Хароҷот барои молу хизматҳо</t>
  </si>
  <si>
    <t>Хароҷот барои пардохти фоизҳо</t>
  </si>
  <si>
    <t>Субсидияҳо ва трансфертҳои дигари ҷорӣ</t>
  </si>
  <si>
    <t>Хариди сармояи асосӣ</t>
  </si>
  <si>
    <t>Хариди молҳо, замин ва активҳои ғайримоддӣ барои ташкили захира</t>
  </si>
  <si>
    <t>Трансфертҳои капиталӣ</t>
  </si>
  <si>
    <t>Қарздиҳӣ бидуни маблағи пардохташуда</t>
  </si>
  <si>
    <t>Қарздиҳии беруна (ба хориҷа) бидуни маблағи пардохташуда</t>
  </si>
  <si>
    <t>1. Details of the sub program \ sub function</t>
  </si>
  <si>
    <t>Program \ Function (2nd level)</t>
  </si>
  <si>
    <t>1. Тафсилоти зербарнома ва зервазифа</t>
  </si>
  <si>
    <r>
      <t xml:space="preserve">Sub Program \ Sub Function (3rd level)
</t>
    </r>
    <r>
      <rPr>
        <i/>
        <sz val="11"/>
        <rFont val="Times New Roman Tj"/>
        <family val="1"/>
        <charset val="204"/>
      </rPr>
      <t>add codes and names in accordance with functional budget classification</t>
    </r>
  </si>
  <si>
    <t>Sector (1st level)</t>
  </si>
  <si>
    <t>Сектор (сатҳи якум)</t>
  </si>
  <si>
    <r>
      <t xml:space="preserve">(Main) Administrator 
</t>
    </r>
    <r>
      <rPr>
        <i/>
        <sz val="11"/>
        <rFont val="Times New Roman Tj"/>
        <family val="1"/>
        <charset val="204"/>
      </rPr>
      <t>add codes and names in accordance with administrative classification</t>
    </r>
  </si>
  <si>
    <r>
      <t xml:space="preserve">Administrator / Budget Recipient
</t>
    </r>
    <r>
      <rPr>
        <i/>
        <sz val="11"/>
        <rFont val="Times New Roman Tj"/>
        <family val="1"/>
        <charset val="204"/>
      </rPr>
      <t>add codes and names in accordance with administrative classification</t>
    </r>
  </si>
  <si>
    <t>……………………………
…………………………...
……………………………
……………………………
……………………………
……………………………</t>
  </si>
  <si>
    <t>Зервазифа ……….</t>
  </si>
  <si>
    <t>6. Additional calculation</t>
  </si>
  <si>
    <t xml:space="preserve">    Буљет 2010</t>
  </si>
  <si>
    <t xml:space="preserve">    Буљет 2011</t>
  </si>
  <si>
    <t>Тавзењот</t>
  </si>
  <si>
    <t>Асоси ќонуни</t>
  </si>
  <si>
    <t>Асосноккуни ва шарњдињи</t>
  </si>
  <si>
    <t xml:space="preserve">    Буљети базавї 2012</t>
  </si>
  <si>
    <t xml:space="preserve">    Буљети базавї 2013</t>
  </si>
  <si>
    <t xml:space="preserve">    Буљети базавї 2014</t>
  </si>
  <si>
    <t>3. Афзоиши њаљм ва арзиш</t>
  </si>
  <si>
    <t>Афзоиши њаљм</t>
  </si>
  <si>
    <t>4. Буљет ва њисоботи дурнамои нишондихандањои Буљет</t>
  </si>
  <si>
    <t>Њамаги</t>
  </si>
  <si>
    <t>5. Буљет ва нишондихандањои дурнамои харољот бо гуруњбандии иќтисодии асоси</t>
  </si>
  <si>
    <t>маблаѓњо бо 1000 Сомони</t>
  </si>
  <si>
    <t>Таќсимкунандагони маблаѓњои Буљетї, Гирандагони маблаѓњои Буљетї
мутобики гурухбандии  идорави кодхо ва номхоро илова намоед</t>
  </si>
  <si>
    <t>Таќсимкунандагони (асосии) маблаѓњои Буљетї
мутобики гурухбандии  идорави кодхо ва номхоро илова намоед</t>
  </si>
  <si>
    <t>6. Ҳисоботи иловагї</t>
  </si>
  <si>
    <t>2. Факторњои харољот, санадњо, нишондихандањои натиља ва нишондихандањои њиссагузори</t>
  </si>
  <si>
    <t xml:space="preserve">1. Подробное описание подпрограммы \ подфункции  </t>
  </si>
  <si>
    <t>Сектор (1й уровень)</t>
  </si>
  <si>
    <t xml:space="preserve">(Главный) Распорядитель 
впишите коды и названия организации согласно административной классификации </t>
  </si>
  <si>
    <t xml:space="preserve">Администатор / Получатель бюджетных средств
впишите коды и названия организации согласно административной классификации </t>
  </si>
  <si>
    <t>Описание</t>
  </si>
  <si>
    <t>Стратегия</t>
  </si>
  <si>
    <t>Нормативно-правовая база</t>
  </si>
  <si>
    <t>Пояснения и обоснования</t>
  </si>
  <si>
    <t>2. Факторы затрат, количественные нормативы, показатели ресурсов и прямых результатов</t>
  </si>
  <si>
    <t>Показатель (наименование)</t>
  </si>
  <si>
    <t>добавьте строку при необходимости</t>
  </si>
  <si>
    <t>3. Изменения цен и объемов расходов (из-за изменения потребления ресурсов или оказания гос. услуг)</t>
  </si>
  <si>
    <t>Код ЭБК    Наименование статьи ЭБК</t>
  </si>
  <si>
    <t>Изменение цен</t>
  </si>
  <si>
    <t>Изменение объемов</t>
  </si>
  <si>
    <t xml:space="preserve">4. Расчет базисных расходов </t>
  </si>
  <si>
    <r>
      <rPr>
        <b/>
        <sz val="11"/>
        <rFont val="Times New Roman"/>
        <family val="1"/>
        <charset val="204"/>
      </rPr>
      <t xml:space="preserve">Код ЭБК    Наименование статьи ЭБК       </t>
    </r>
    <r>
      <rPr>
        <i/>
        <sz val="11"/>
        <rFont val="Times New Roman"/>
        <family val="1"/>
        <charset val="204"/>
      </rPr>
      <t>в тыс. сомони</t>
    </r>
  </si>
  <si>
    <t>Бюджет 2010 г.</t>
  </si>
  <si>
    <t>Бюджет 2011 г.</t>
  </si>
  <si>
    <t>Базисные расходы 2012 г.</t>
  </si>
  <si>
    <t>Базисные расходы 2013 г.</t>
  </si>
  <si>
    <t>Базисные расходы 2014 г.</t>
  </si>
  <si>
    <t>Общая сумма</t>
  </si>
  <si>
    <t>в т.ч. изменение расходов из-за изменения цен</t>
  </si>
  <si>
    <t>в т.ч. изменение расходов из-за изменения объема</t>
  </si>
  <si>
    <t xml:space="preserve">5. Расчет базисных расходов по экономической классификации </t>
  </si>
  <si>
    <t>Оплата труда и отчисления работодателей</t>
  </si>
  <si>
    <t>Расходы на товары и услуги</t>
  </si>
  <si>
    <t>Расходы на выплаты процентов</t>
  </si>
  <si>
    <t>Субсидии и другие текущие трансферты</t>
  </si>
  <si>
    <t>Приобретение основного капитала</t>
  </si>
  <si>
    <t>Приобритение товаров, земли и нематериальных активов для создания запаса</t>
  </si>
  <si>
    <t>Капитальные трансферты</t>
  </si>
  <si>
    <t>Внутреннее кредитование за вычетом сумм погашения</t>
  </si>
  <si>
    <t>Внешнее кредитование (за границу), за вычетом сумм погашения</t>
  </si>
  <si>
    <t xml:space="preserve">6. Дополнительные расчеты </t>
  </si>
  <si>
    <t>Љадвали / таблица 3.2.2а</t>
  </si>
  <si>
    <t>Њамаи ањамиятњо бо 1000 сомони ифода шудаанд / 
все расчеты в тыс. Сомони</t>
  </si>
  <si>
    <t>Буљети / бюджет
2010 (1)</t>
  </si>
  <si>
    <t>Буљети / бюджет
2011 (1)</t>
  </si>
  <si>
    <t>Харољоти базисї / базисные расходы</t>
  </si>
  <si>
    <t>Њамагї / общая сумма</t>
  </si>
  <si>
    <t>Љамъ вазифа / всего по функции</t>
  </si>
  <si>
    <t>Гурухбандии барномави</t>
  </si>
  <si>
    <t>Тахсилоти олии касби</t>
  </si>
  <si>
    <t>Такмили ихтисос</t>
  </si>
  <si>
    <t>Гурухбандии вазифави</t>
  </si>
  <si>
    <t>04000</t>
  </si>
  <si>
    <t>МАОРИФ</t>
  </si>
  <si>
    <t>04302</t>
  </si>
  <si>
    <t>Муассисахои таъминкунандаи маълумоти миёнаи касби</t>
  </si>
  <si>
    <t>04400</t>
  </si>
  <si>
    <t>Образование, не разделяемое по уровням</t>
  </si>
  <si>
    <t>04401</t>
  </si>
  <si>
    <t>04500</t>
  </si>
  <si>
    <t>Другая деятельность в области образования</t>
  </si>
  <si>
    <t>04501</t>
  </si>
  <si>
    <t>Идора ва назорат дар маориф</t>
  </si>
  <si>
    <t>04502</t>
  </si>
  <si>
    <t>Вспомогательная деятельность в области образования</t>
  </si>
  <si>
    <t>04503</t>
  </si>
  <si>
    <t>Тадкикотхои амали ва тачрибави дар сохаи маориф</t>
  </si>
  <si>
    <t>04504</t>
  </si>
  <si>
    <t>Фаъолияти дигар дар сохаи маориф</t>
  </si>
  <si>
    <t>Манбаъи маблаггузор</t>
  </si>
  <si>
    <t>Манбаъхои асосии бучетии Бучети Чумхурияви</t>
  </si>
  <si>
    <t>Маблагхои махсуси бучети чумхурияви</t>
  </si>
  <si>
    <t>Грантхо</t>
  </si>
  <si>
    <t>Гурухбандии иктисоди</t>
  </si>
  <si>
    <t>Управление и надзор в области образования</t>
  </si>
  <si>
    <t>Министерство труда и социальной защиты населения РТ</t>
  </si>
  <si>
    <t>ОБРАЗОВАНИЕ</t>
  </si>
  <si>
    <t>Учреждения, обеспечивающие среднее профессиональное образование</t>
  </si>
  <si>
    <t>Курсы повышения квалификации</t>
  </si>
  <si>
    <t>Прикладные и экспериментальные исследования в области образования</t>
  </si>
  <si>
    <t>Деятельность в области образования,  не отнесенная к другим категориям</t>
  </si>
  <si>
    <t>Главные бюджетные ресурсы РБ</t>
  </si>
  <si>
    <t>Специальные средства РБ</t>
  </si>
  <si>
    <t>Гранты РБ</t>
  </si>
  <si>
    <t>Кредиты и займы РБ</t>
  </si>
  <si>
    <t>Другие источники</t>
  </si>
  <si>
    <t>Экономическая классификация</t>
  </si>
  <si>
    <t>Товары и услуги</t>
  </si>
  <si>
    <t>Внутреннее кредитование</t>
  </si>
  <si>
    <t>Программа</t>
  </si>
  <si>
    <t>Код</t>
  </si>
  <si>
    <t>Подпрограмма</t>
  </si>
  <si>
    <t>Функциональная классификация</t>
  </si>
  <si>
    <t>Источники финансирования</t>
  </si>
  <si>
    <t>Зербарнома</t>
  </si>
  <si>
    <t>Барнома (сатҳи дуюм)</t>
  </si>
  <si>
    <t>Программа (2й уровень)</t>
  </si>
  <si>
    <t>Зербарнома (сатҳи сеюм)
мутобики гурухбандии вазифавии Буљет кодхо ва номхоро илова намоед</t>
  </si>
  <si>
    <t xml:space="preserve">Подпрограмма (3й уровень)
впишите коды и названия организации согласно функциональной бюджетной классификации </t>
  </si>
  <si>
    <t>3780 муассисаи тахсилоти миёнаи умуми</t>
  </si>
  <si>
    <t>3780 общеобразовательных учреждений</t>
  </si>
  <si>
    <t xml:space="preserve">Конуни ЧТ "Дар бораи маориф", , Барномаи давлатии рушди маорифи ЧТ, Стратегияи миллии рушди сохаи маориф, Стандарти давлатии тахсилоти миёнаи умуми, Стратегияи паст кардани сати камбизоати </t>
  </si>
  <si>
    <t>Шумораи умумии хонандагон</t>
  </si>
  <si>
    <t>Мутаносибии хонанда/омузгор</t>
  </si>
  <si>
    <t>Теъдоди омузгорон (вохиди (ставкаи) умуми)</t>
  </si>
  <si>
    <t>Теъдоди хайати гайриомузгори (вохиди (ставкаи умуми)</t>
  </si>
  <si>
    <t>Мутаносибии гайриомузгори/омузгор</t>
  </si>
  <si>
    <t>Харочоти миёна барои як хонанда</t>
  </si>
  <si>
    <t>Харочоти миёна барои як мактаб</t>
  </si>
  <si>
    <t xml:space="preserve">Количество преподавателей (полная ставка) </t>
  </si>
  <si>
    <t>бюджет 2010 г.</t>
  </si>
  <si>
    <t>бюджет 2011 г.</t>
  </si>
  <si>
    <t>базисные расходы 2012 г.</t>
  </si>
  <si>
    <t>базисные расходы 2013 г.</t>
  </si>
  <si>
    <t>базисные расходы 2014 г.</t>
  </si>
  <si>
    <t>403. Special general and extracurricular education</t>
  </si>
  <si>
    <t>406. Higher professional education</t>
  </si>
  <si>
    <t>4061. Higher professional education</t>
  </si>
  <si>
    <t>4105. Reserve Fund for Salaries and Stipends</t>
  </si>
  <si>
    <t>4106. Reserve Fund for sector Development</t>
  </si>
  <si>
    <t>4052.  Scholarship to students of secondary professional education</t>
  </si>
  <si>
    <t>n/a</t>
  </si>
  <si>
    <t>BSS</t>
  </si>
  <si>
    <t>Административная/ ведомственная классификация</t>
  </si>
  <si>
    <t xml:space="preserve">    бюджет 2010</t>
  </si>
  <si>
    <t xml:space="preserve">    бюджет 2011</t>
  </si>
  <si>
    <t xml:space="preserve">    базисный бюджет 2012</t>
  </si>
  <si>
    <t xml:space="preserve">    базисный бюджет 2013</t>
  </si>
  <si>
    <t xml:space="preserve">   базисный бюджет 2014</t>
  </si>
  <si>
    <t>Общий бюджет, вкл. соц. выплаты</t>
  </si>
  <si>
    <t xml:space="preserve">Количество не преподавательского состава (полная ставка)  </t>
  </si>
  <si>
    <t>учреждений начального профессионального образования</t>
  </si>
  <si>
    <t>Предоставление начального профессионального образования со сроком обучения от 1 года до 3 лет, подготовка квалифицированных рабочих кадров по всем направлениям развития экономики</t>
  </si>
  <si>
    <t>Законы РТ  "Об образовании" и"О начальном профессиональном образовании", Национальный план действий по реформированию сферы образования и начального профессионального обученияв РТ на 2006-2015 гг. (№227 от 3.06.2006г.), Устав и положение</t>
  </si>
  <si>
    <t>Обеспечение равного доступа к профессиональному образованию, снижение уровня бедности</t>
  </si>
  <si>
    <t xml:space="preserve">Общее количество студентов </t>
  </si>
  <si>
    <t>Средние затраты на одного студента (в Сомони)</t>
  </si>
  <si>
    <t xml:space="preserve">Улучшение благосостояния населения путём снижение уровня безработицы, повышения уровня занятости </t>
  </si>
  <si>
    <t>Подготовка и переобучение кадров по рабочим специальностям наиболее востребованных на рынке труда, организация краткосрочных курсов.</t>
  </si>
  <si>
    <t xml:space="preserve">Закон РТ "О начальном профессиональном образовании" , Концепция профессионального образования (ППРТ №484 от 1.11.2006г.), Программа трудовой миграции граждан РТ в страны зарубежья(ППРТ№61 от 31 января 2006 г.). </t>
  </si>
  <si>
    <t>Численность прошедших курсы</t>
  </si>
  <si>
    <t>Исполнительные органы государственной власти на местном уровне (13)</t>
  </si>
  <si>
    <t xml:space="preserve">Закон РТ "Об образовании", Государственная программа развития профессионального образования на 2008-2015 гг. (ППРТ №529 от 2.11.2007 г.), Государственная программа развития образования (ППРТ № 254 от 29.04.2009г.) </t>
  </si>
  <si>
    <t>Таъмин намудани дастарасии баробари хамаи зинахои тахсилоти касби, тайёр намудани мутахассисони баландихтисос</t>
  </si>
  <si>
    <t>Обеспечение равного доступа ко всем ступеням профессионального образовани,яповышение качества профессионального образования, подготовка специалистов широкого профиля</t>
  </si>
  <si>
    <t>Средние затраты на одного студента  (в сомони)</t>
  </si>
  <si>
    <t>Шумораи умуми донишчуён</t>
  </si>
  <si>
    <t>Шмораи омузгорон</t>
  </si>
  <si>
    <t>Микдори вохидхо гайриомузгори</t>
  </si>
  <si>
    <t>харочоти миёна ба як нафар донишчу</t>
  </si>
  <si>
    <t>учреждений высшего профессионального образования</t>
  </si>
  <si>
    <t>Барнома \ Вазифа (сатҳи дуюм)</t>
  </si>
  <si>
    <t>Программа \ Функция (2й уровень)</t>
  </si>
  <si>
    <t>Зербарнома \ Зервазифа (сатҳи сеюм)
мутобики гурухбандии вазифавии Буљет кодхо ва номхоро илова намоед</t>
  </si>
  <si>
    <t xml:space="preserve">Подпрограмма \ Подфункция (3й уровень)
впишите коды и названия организации согласно функциональной бюджетной классификации </t>
  </si>
  <si>
    <t>2010 г.</t>
  </si>
  <si>
    <t>2011 г.</t>
  </si>
  <si>
    <t>2012 г.</t>
  </si>
  <si>
    <t>2013 г.</t>
  </si>
  <si>
    <t>2014 г.</t>
  </si>
  <si>
    <t>Харочоти капиталӣ</t>
  </si>
  <si>
    <t>Карздихии дохилӣ</t>
  </si>
  <si>
    <t>Харољот барои молу хизматњо</t>
  </si>
  <si>
    <r>
      <rPr>
        <b/>
        <sz val="11"/>
        <rFont val="Times New Roman Tj"/>
        <family val="1"/>
        <charset val="204"/>
      </rPr>
      <t xml:space="preserve">Код ЭБК    Наименование статьи ЭБК       </t>
    </r>
    <r>
      <rPr>
        <i/>
        <sz val="11"/>
        <rFont val="Times New Roman Tj"/>
        <family val="1"/>
        <charset val="204"/>
      </rPr>
      <t>в тыс. сомони</t>
    </r>
  </si>
  <si>
    <t>Њамагї</t>
  </si>
  <si>
    <t>2. Факторњои харољот, санадњо, нишондињандањои натиља ва нишондињандањои њиссагузорї</t>
  </si>
  <si>
    <t xml:space="preserve">Ќонуни ЉТ "Дар бораи маориф", Ќонуни ЉТ "Дар бораи тањсилоти ибтидоии касбї" </t>
  </si>
  <si>
    <t>Тањсилоти ибтидоии касбї</t>
  </si>
  <si>
    <t>21.</t>
  </si>
  <si>
    <t>22.</t>
  </si>
  <si>
    <t>28.</t>
  </si>
  <si>
    <t>Харољоти мол ва хизматрасонињо</t>
  </si>
  <si>
    <t xml:space="preserve">Амалиётњо бо дороињо ва уњдадорињо </t>
  </si>
  <si>
    <t>Музди мењнати кормандон</t>
  </si>
  <si>
    <t>Дигар харољот</t>
  </si>
  <si>
    <t>Дигар харочот</t>
  </si>
  <si>
    <t xml:space="preserve">Дар доираи зербарномаи мазкур маљмўи тадбирҳо барои касбомузии, бозомузии калонсолон ба касбҳои ба талаботи бозори меҳнат љавобгў бо мақсади қонеъ намудани талаботи бозори меҳнати ҳам дохилї ва ҳам беруна.  
Таҳсилоти калонсолон дар муассисаҳои таълимии таҳсилоти касбї, инчунин дар курсҳои таълимии назди ширкату љамъиятҳои хољагидорї, кооперативҳои тиљоратї, корхонаҳои давлатї, ташкилотҳои ғайритиљоратии давлатї ва ғайридавлатї, муассисаҳои таълимии таҳсилоти миёнаи касбї ва олии касбїба роҳ монда шуда, он бо гирифтани ҳуљљати тасдиқкунандаи касбї ба анљом мерасад.
Вобаста ба сатҳи омодагии таълимгиранда ва мураккабии раванди таълим касбї давомнокии барномаҳои таълимӣ муқаррар карда мешаванд, ки он аз 1 моҳ  то 1 сол шуда метавонад.      
</t>
  </si>
  <si>
    <t>27.</t>
  </si>
  <si>
    <t>21-Оплата труда работников и налоговые отчисления</t>
  </si>
  <si>
    <t>22-Расходы на товары и услуги</t>
  </si>
  <si>
    <t>27-Другие расходы</t>
  </si>
  <si>
    <t>28-Операции с активами и обязательствами</t>
  </si>
  <si>
    <t>007005-Профессионально-технические училища</t>
  </si>
  <si>
    <t>404001-Начальное профессиональное образование</t>
  </si>
  <si>
    <t>99-Неизвестные суммы</t>
  </si>
  <si>
    <t>404002-Профессиональное образование для взрослых</t>
  </si>
  <si>
    <t>Вазорати мењнат, муњољират ва шуѓли ањолии Љумњурии Тољикистон</t>
  </si>
  <si>
    <t>Музди мењнат ва њиссаљудокунињои кордењњон</t>
  </si>
  <si>
    <t>Харољот барои пардохти фоизњо</t>
  </si>
  <si>
    <t>Субсидияњо ва трансфертњои дигари љорӣ</t>
  </si>
  <si>
    <t>Қарздињии беруна (ба хориља) бидуни маблағи пардохташуда</t>
  </si>
  <si>
    <t>TIK</t>
  </si>
  <si>
    <t>TIK 001</t>
  </si>
  <si>
    <t>TIK 002</t>
  </si>
  <si>
    <t>Классификатсияи идоравї</t>
  </si>
  <si>
    <t xml:space="preserve">     </t>
  </si>
  <si>
    <t>007005-Тарчума кардан лозим</t>
  </si>
  <si>
    <t>404001-Тахсилоти ибтидоии касби</t>
  </si>
  <si>
    <t>22-Хароҷоти молҳо ва хизматрасониҳо</t>
  </si>
  <si>
    <t>27-Трансфертҳои дигар</t>
  </si>
  <si>
    <t>21-Пардохти музди меҳнати кормандон ва маблағҷудокуниҳои андозӣ</t>
  </si>
  <si>
    <t>28-Амалиётҳо бо дороиҳо, ӯҳдадориҳо ва сармоягузорӣ</t>
  </si>
  <si>
    <t>10701020-Литсейи касбии саноати кишоварзии ба номи Ютако Акинои ноҳияи Данғара</t>
  </si>
  <si>
    <t>11301014-Муассисаи давлатии таълимии «Литсейи касбии техникии нақлиёти автомобили шаҳри Душанбе»</t>
  </si>
  <si>
    <t>11301015-Муассисаи давлатии таълимии «Литсейи касбии хизмат ва туризми шаҳри Душанбе»</t>
  </si>
  <si>
    <t>11301016-Муассисаи давлатии таълимии «Литсейи касбии дӯзандагии шаҳри Душанбе»</t>
  </si>
  <si>
    <t>11301017-Муассисаи давлатии таълимии «Литсейи касбии техникии саноати насоҷии шаҳри Душанбе»</t>
  </si>
  <si>
    <t>11301018-Муассисаи давлатии таълимии «Литсейи касбии техникии роҳи оҳани шаҳри Душанбе»</t>
  </si>
  <si>
    <t>11301019-Муассисаи давлатии таълимии «Литсейи касбии техникии махсуси шаҳри Душанбе»</t>
  </si>
  <si>
    <t>11301020-Муассисаи давлатии таълимии «Литсейи касбии техникии шабонаи шаҳри Душанбе»</t>
  </si>
  <si>
    <t>11301021-Муассисаи давлатии таълимии «Литсейи касбии алоқаи шаҳри Душанбе»</t>
  </si>
  <si>
    <t>11301022-Муассисаи давлатии таълимии «Литсейи касбии техникии сохтмони шаҳри Душанбе»</t>
  </si>
  <si>
    <t>11301023-Муассисаи давлатии таълимии «Литсейи касбии политехникии шаҳри Душанбе»</t>
  </si>
  <si>
    <t>11301025-Муассисаи давлатии таълимии «Литсейи касбии техникии ноҳияи Шаҳринав»</t>
  </si>
  <si>
    <t>11301026-Муассисаи давлатии таълимии «Литсейи касбии техникии ноҳияи Лахш»</t>
  </si>
  <si>
    <t>11301027-Муассисаи давлатии таълимии «Литсейи касбии техникии ноҳияи Рашт»</t>
  </si>
  <si>
    <t>11301028-Муассисаи давлатии таълимии «Литсейи касбии техникии шаҳри Ҳисор»</t>
  </si>
  <si>
    <t>11301029-Муассисаи давлатии таълимии «Литсейи касбии техникии шаҳри Ваҳдат»</t>
  </si>
  <si>
    <t>11301030-Муассисаи давлатии таълимии «Литсейи касбии техникии ноҳияи Тоҷикобод»</t>
  </si>
  <si>
    <t>11301031-Муассисаи давлатии таълимии «Литсейи касбии техникии ноҳияи Файзобод»</t>
  </si>
  <si>
    <t>11301032-Муассисаи давлатии таълимии «Литсейи касбии техникии ноҳияи Сангвор»</t>
  </si>
  <si>
    <t>11301033-Муассисаи давлатии таълимии «Литсейи касбии металлургии шаҳри Турсунзода»</t>
  </si>
  <si>
    <t>11301034-Муассисаи давлатии таълимии «Литсейи касбии техникии шабонаи шаҳри Ваҳдат»</t>
  </si>
  <si>
    <t>11301035-Муассисаи давлатии таълимии «Литсейи касбии техникии ноҳияи Панҷ»</t>
  </si>
  <si>
    <t>11301036-Муассисаи давлатии таълимии «Литсейи касбии техникии саноати кишоварзии ноҳияи Ёвон»</t>
  </si>
  <si>
    <t>11301037-Муассисаи давлатии таълимии «Литсейи касбии техникии шаҳри Қӯрғонтеппа»</t>
  </si>
  <si>
    <t>11301038-Муассисаи давлатии таълимии «Литсейи касбии саноати кимиёи шаҳри Сарбанд»</t>
  </si>
  <si>
    <t>11301039-Муассисаи давлатии таълимии «Литсейи касбии техникии ноҳияи Ховалинг»</t>
  </si>
  <si>
    <t>11301040-Муассисаи давлатии таълимии «Литсейи касбии техникии ноҳияи Вахш»</t>
  </si>
  <si>
    <t>11301041-Муассисаи давлатии таълимии «Литсейи касбии техникии ноҳияи А.Ҷомӣ»</t>
  </si>
  <si>
    <t>11301042-Муассисаи давлатии таълимии «Литсейи касбии техникии сохтмони шаҳри Кӯлоб»</t>
  </si>
  <si>
    <t>11301043-Муассисаи давлатии таълимии «Литсейи касбии техникии ноҳияи Дӯстӣ»</t>
  </si>
  <si>
    <t>11301044-Муассисаи давлатии таълимии «Литсейи касбии техникии саноати кишоварзии шаҳри Кӯлоб»</t>
  </si>
  <si>
    <t>11301045-Муассисаи давлатии таълимии «Литсейи касбии техникии ноҳияи Мир Сайид Алии Ҳамадонӣ»</t>
  </si>
  <si>
    <t>11301046-Муассисаи давлатии таълимии «Литсейи касбии техникии ноҳияи Восеъ»</t>
  </si>
  <si>
    <t>11301047-Муассисаи давлатии таълимии «Литсейи касбии техникии ноҳияи Фархор»</t>
  </si>
  <si>
    <t>11301048-Муассисаи давлатии таълимии «Литсейи касбии техникии ноҳияи Ёвон»</t>
  </si>
  <si>
    <t>11301049-Муассисаи давлатии таълимии «Литсейи касбии техникии ноҳияи Қубодиён»</t>
  </si>
  <si>
    <t>11301050-Муассисаи давлатии таълимии «Литсейи касбии техникии ноҳияи Ҷайҳун»</t>
  </si>
  <si>
    <t xml:space="preserve">11301051-Муассисаи давлатии таълимии «Литсейи касбии техникии ноҳияи Шаҳритус» </t>
  </si>
  <si>
    <t>11301052-Муассисаи давлатии таълимии «Литсейи касбии техникии саноати кишоварзии ноҳияи Зафаробод»</t>
  </si>
  <si>
    <t>11301053-Муассисаи давлатии таълимии «Литсейи касбии хизмати шаҳри Хуҷанд»</t>
  </si>
  <si>
    <t>11301054-Муассисаи давлатии таълимии «Литсейи касбии саноати дӯзандагии шаҳри Конибодом»</t>
  </si>
  <si>
    <t>11301055-Муассисаи давлатии таълимии «Литсейи касбии техникии нефт ва гази шаҳри Исфара»</t>
  </si>
  <si>
    <t>11301056-Муассисаи давлатии таълимии «Литсейи касбии техникии шаҳри Панҷакент»</t>
  </si>
  <si>
    <t>11301057-Муассисаи давлатии таълимии «Литсейи касбии техникии ноҳияи Айнӣ»</t>
  </si>
  <si>
    <t>11301058-Муассисаи давлатии таълимии «Литсейи касбии техникии шаҳри Истиқлол»</t>
  </si>
  <si>
    <t>11301059-Муассисаи давлатии таълимии «Литсейи касбии саноати кишоварзии техникии ноҳияи Мастчоҳ»</t>
  </si>
  <si>
    <t>11301060-Муассисаи давлатии таълимии «Литсейи касбии политехникии шаҳри Хуҷанд»</t>
  </si>
  <si>
    <t>11301061-Муассисаи давлатии таълимии «Литсейи касбии техникии ноҳияи Бобоҷон Ғафуров»</t>
  </si>
  <si>
    <t>11301062-Муассисаи давлатии таълимии «Литсейи касбии техникии ноҳияи Зафаробод»</t>
  </si>
  <si>
    <t>11301063-Муассисаи давлатии таълимии «Литсейи касбии саноати кишоварзии шаҳри Конибодом»</t>
  </si>
  <si>
    <t>11301064-Муассисаи давлатии таълимии «Литсейи касбии саноати кишоварзии ноҳияи Шаҳристон»</t>
  </si>
  <si>
    <t>11301065-Муассисаи давлатии таълимии «Литсейи касбии техникии ноҳияи Деваштич»</t>
  </si>
  <si>
    <t>11301066-Муассисаи давлатии таълимии «Литсейи касбии техникии ноҳияи Спитамен»</t>
  </si>
  <si>
    <t>11301067-Муассисаи давлатии таълимии «Литсейи касбии техникии саноати кишоварзии ноҳияи Деваштич»</t>
  </si>
  <si>
    <t>11301068-Муассисаи давлатии таълимии «Литсейи касбии техникии саноати кӯҳии шаҳри Исфара»</t>
  </si>
  <si>
    <t>11301069-Муассисаи давлатии таълимии «Литсейи касбии техникии саноати кишоварзии ноҳияи Ашт»</t>
  </si>
  <si>
    <t>11301070-Муассисаи давлатии таълимии «Литсейи касбии техникии ноҳияи Ашт»</t>
  </si>
  <si>
    <t>11301071-Муассисаи давлатии таълимии «Литсейи касбии техникии сохтмони шаҳри Хуҷанд»</t>
  </si>
  <si>
    <t>11301072-Муассисаи давлатии таълимии «Литсейи касбии техникии шаҳри Истаравшан»</t>
  </si>
  <si>
    <t>11301073-Муассисаи давлатии таълимии «Литсейи касбии техникии ноҳияи Ҷаббор Расулов»</t>
  </si>
  <si>
    <t>11301074-Муассисаи давлатии таълимии «Литсейи касбии техникии ноҳияи Шуғнон»</t>
  </si>
  <si>
    <t>11301024-Муассисаи давлатии таълимии «Коллеҷи муҳандисию омӯзгории шаҳри Душанбе»</t>
  </si>
  <si>
    <t>11301008-Маркази таълимии калонсолони Тоҷикистон</t>
  </si>
  <si>
    <t>211-Пардохти музди меҳнати кормандон</t>
  </si>
  <si>
    <t>221-Хариди молҳо ва хизматрасониҳо</t>
  </si>
  <si>
    <t>272-Дигар трансфертҳо</t>
  </si>
  <si>
    <t>281-Амалиётҳо бо дороиҳои ғайримолиявӣ</t>
  </si>
  <si>
    <t>273-Хароҷот барои трансфертҳои асосӣ</t>
  </si>
  <si>
    <t xml:space="preserve">222-Хароҷотҳои амалиётӣ </t>
  </si>
  <si>
    <t>2018</t>
  </si>
  <si>
    <t>Қарзи БҶ</t>
  </si>
  <si>
    <t>Сарчашмаҳои дигар</t>
  </si>
  <si>
    <t>Литсейҳои касбї</t>
  </si>
  <si>
    <t>11301001-Маъмурияти дастгоҳи марказии Вазорати меҳнат, муҳоҷират ва шуғли аҳолии Ҷумҳурии Тоҷикистон (касбомузӣ+ҳунармандӣ)</t>
  </si>
  <si>
    <t>Дар доираи зербарнома маблағгузории фаъолияти муассисаҳои таҳсилоти ибтидоии касбї (литсейҳои касбї) амалї карда мешавад. 
Таълими касбї дар заминаи таҳсилоти умумии асосї (хатми синфи 9) ва миёнаи умумї (хатми синфи 11) амалї карда мешавад. Барои хамкунандагони зинаи таҳсилоти умумии асосї дар муассисаҳои таълимии таҳсилоти ибтидоии касбї барномаҳои таълимии таҳсилоти миёнаи умумї амалї карда мешаванд. 
Мўҳлати таҳсил дар муассисаҳои таҳсилоти ибтдоии касбї аз 1 (барои хатмкунандагони зинаи таҳсилоти миёнаи умумї) то 3 солро (барои хатмкунандагони зинаи таҳсилоти умумии асосӣ) ташкил медиҳад. Инчунин фаъолият ва тадбирҳое, ки Вазорати меҳнат, муҳоҷират ва шуғли аҳолӣ барои ба танзимдарорӣ, рушд, такмил, фарогирӣ ва дастрасии таҳсилоти ибтидоии касби амалӣ менамояд дар доираи зербарнома маблағгузорӣ мешавад. Аз ҷумла амалӣ намуданӣ тадбирҳои Нақшаи амалӣ СМРМ 2030,  Татбиқи Барномаи касбомузии шаҳрвандони ҶТ дар солҳои 2021-2025,Барномаи рушди ҳунармандӣ дар Ҷумҳурии Тоҷикистон.</t>
  </si>
  <si>
    <t xml:space="preserve">Тадбирҳои афзалиятноки ислоҳот тибқии СМРМ 2030: 4.3.1 - «Сохтмон ва таҷдиди муассисаҳои нав ва таҷдиди муассисаҳои мавҷудаи таҳсилоти ибтидоӣ ва миёнаи касбӣ»; 4.3.3 - «Таъмини хусусияти фарогири тањсилоти ибтидої ва миёнаи касбї»: 4.3.9 - «Тањияи механизми нави мусоидат ба шуѓли хатмкунандагон, аз љумла маъюбон». Дастрасӣ ва иштироки баробар дар таҳсилоти касбӣ. Тибқи Стратегияи миллии рушди Ҷумҳурии Тоҷикистон барои давраи то соли 2030 ба таҳсилоти ибтидоӣ ва миёнаи касбӣ на кам аз 30% хатмкунандагони муассисаҳои таълимии таҳсилоти умумӣ (ҳамасола 58 000 нафар) бояд ҷалб карда шаванд. Вазифаҳо дар давраи миёнамуҳлат: таъмиру тармим ҷиҳати мутобиқсозии муассисаҳои таълимии ибтидоии касбӣ ва марказҳои таълими калонсолон ба донишҷӯёни эҳтиёҷоти махсус (аз ҷумла маъюбон), таҳияи барномаҳои нави таълим барои омузиши ихтисосҳои афзалиятнок, аз ҷумло барои шахсони талаботи махсусдошта; </t>
  </si>
  <si>
    <t>Ќонуни ЉТ "Дар бораи маориф", Ќонуни ЉТ "Дар бораи тањсилоти ибтидоии касбї", Паёми Президенти Љумњурии Тољикистон ба Маљлиси Олии Љумњурии Тољикистон аз 23 декабри соли 2022 сањ 14 сархати 11
 Паёми Президенти Љумњурии Тољикистон ба Маљлиси Олии Љумњурии Тољикистон аз 28 декабри соли 2023 сањ 14 ва 15 сархати 11
 Амри Президенти Љумњурии Тољикистон аз 30 марти соли 2021, №АП-52 бандњои 2 ва 3
Стратегияи миллии рушди Љумњурии Тољикистон то соли 2030. Аз 1.12.2016, №636 аз љониби Маљлиси намояндагон тасдиќ гардидааст сах 43, 44, 45 Консепсияи тањсилоти муттасил дар Љумњурии Тољикистон барои солњои 2017-2023 
Барномаи рушди њунармандї дар Љумњурии Тољикистон барои солњои 2021-2025
Барномаи касбомўзии шањрвандони Љумњурии Тољикистон барои солњои 2021-2025»
Барномаи миёнамуњлати тайёр кардани кадрњои касбии тањсилоти ибтидої ва миёнаи касбї  барои солњои 2023-2027»
Барномаи њамкорї байни шарикони сетарафаи Љумњурии Тољикистон ва Ташкилоти Байналмилалии Мењнат оид ба мењнати арзанда барои солњои 2020-2024
Барномаи миёнамуњлати Рушди Љумњурии Тољикистон барои солњои 2021-2025. Аз 30.04.2021, №168 (омўзиши калонсолон, маблаѓгузории тањсилоти ибтидоии касбї, такмли стандартњо, барномањо ва такмили ихтисос)</t>
  </si>
  <si>
    <t xml:space="preserve">1. Нишондодҳои соли ҳисоботї  мутобиқи маълумотҳои оморї инъикос карда мешаванд  (ба 1.09. соли 2022)
2. Микдори ставкахои омўзгори мутобики стандартхои давлатии тахсилоти ибтидоии касбӣ, мутобик ба хаљми муќаррашудаи соатҳои таълимӣ ва меъёри сарбории омузгорон ва устоҳои таълими истеҳсолӣ муайян карда шудаанд.
3. Дар њолати мавчуд набудани маълумоти аниќ оид ба тагйирёбии нишондихандахои дар давраи дурнамо нишондихандахои соли пешомада истифода мешаванд.. 
</t>
  </si>
  <si>
    <t>Шумораи хонандагон, нафар</t>
  </si>
  <si>
    <t>аз ҷумла, духтарон</t>
  </si>
  <si>
    <t>Миқдори ставкаҳои омузгорӣ, воҳид</t>
  </si>
  <si>
    <t xml:space="preserve">Шумораи омузгорон, нафар, </t>
  </si>
  <si>
    <t>аз ҷумла, занҳо</t>
  </si>
  <si>
    <t xml:space="preserve"> </t>
  </si>
  <si>
    <t>TIK 003</t>
  </si>
  <si>
    <t>TIK 004</t>
  </si>
  <si>
    <t>TIK002 Иқтидори кадрии кормандон дар таҳсилоти ибтидоӣ касбӣ (Такмили ихтисос)</t>
  </si>
  <si>
    <t>Иқтидори кадрии кормандон дар таҳсилоти ибтидоӣ касбӣ (Такмили ихтисос)</t>
  </si>
  <si>
    <t>TIK003 Рушди сифат ва мазмуни таҳсилоти ибтидоии касбӣ (Маркази методи+Пажуишгоҳ+лоиха)</t>
  </si>
  <si>
    <t>TIK004 Таълими касбии калонсолон</t>
  </si>
  <si>
    <t>Таълими касбии калонсолон</t>
  </si>
  <si>
    <t>Рушди сифат ва мазмуни таҳсилоти ибтидоии касбӣ (Маркази методи+Пажуишгоҳ+лоиха)</t>
  </si>
  <si>
    <t>Рушди таҳсилоти ибтидоии касбии босифат</t>
  </si>
  <si>
    <t>Развитие качественногоначального профессионального образования</t>
  </si>
  <si>
    <t xml:space="preserve">TIK001 Таҳсилоти ибтидоии касби </t>
  </si>
  <si>
    <t>04302-Среднее  профессиональное образование</t>
  </si>
  <si>
    <t>04303-Начальное профессиональное образование</t>
  </si>
  <si>
    <t>11301001-Маъмурияти дастгоҳи марказии Вазорати меҳнат, муҳоҷират ва шуғли аҳолии Ҷумҳурии Тоҷикистон</t>
  </si>
  <si>
    <t>11301017-Муассисаи давлатии таълимии «Литсейи касбии техникии саноати нассоҷии шаҳри Душанбе»</t>
  </si>
  <si>
    <t>11301037-Муассисаи давлатии таълимии «Литсейи касбии техникии шаҳри Бохтар»</t>
  </si>
  <si>
    <t>11301038-Муассисаи давлатии таълимии «Литсейи касбии саноати кимиёи шаҳри Левакант»</t>
  </si>
  <si>
    <t>11301041-Муассисаи давлатии таълимии «Литсейи касбии техникии ноҳияи Абдураҳмони Ҷомӣ»</t>
  </si>
  <si>
    <t xml:space="preserve">11301051-Муассисаи давлатии таълимии «Литсейи касбии техникии ноҳияи Шаҳритуз» </t>
  </si>
  <si>
    <t>11301078-Муассисаи давлатии таълимии "Литсейи касбии техникии ноҳияи Данғара"</t>
  </si>
  <si>
    <t>ПЦКВ (сохтмони асоси)</t>
  </si>
  <si>
    <t>90794-Средства для развития отрасли ( барномаи касбомузӣ)</t>
  </si>
  <si>
    <t>90799-Средства для развития отрасли (ҳунармандӣ)</t>
  </si>
  <si>
    <t>11301003-Курсҳои такмили ихтисоси Вазорати меҳнат, муҳоҷират ва шуғли аҳолии Ҷумҳурии Тоҷикистон</t>
  </si>
  <si>
    <t>11301013-Муассисаи давлатии «Маркази ҷумҳуриявии роҳнамоии касбӣ»</t>
  </si>
  <si>
    <t>11301075-Муассисаи давлатии «Маркази таълимӣ-методӣ ва мониторинги сифати таълим»</t>
  </si>
  <si>
    <t>1301522-Лоиҳаи «Беҳтарсозии малакаҳои касбӣ ва имкониятҳои бокортаъминшавӣ»</t>
  </si>
  <si>
    <t>дархост /нақша</t>
  </si>
  <si>
    <t>бюджет/воқеӣ</t>
  </si>
  <si>
    <t>спецсчет/нақша</t>
  </si>
  <si>
    <t>разница</t>
  </si>
  <si>
    <t xml:space="preserve">Зербарнома барои татбиқи барномаҳои таълимии такмили ихтисоси мутахассисони доираи васеи фаъолият ва пеш аз њама њайати омузгорӣ ва устоҳои таълими истеҳсолии муассисањои таълимїи хусусияти касбӣ техникӣ дошат равона шудааст.
 Дар доираи зербарнома фаъолияти муассаисањои баъди тањсилоти олии касбї -  марказњо ва курасњои такмили ихтисоси кормандони муассисаҳои соҳаи таҳсилоти ва омузиши касбӣ, тадбир ва чорабиниҳои марказонидашудаи такмили ихтисос, таҳия, татбиқ ва чопи барнома, маводҳои таълимӣ ва стандартҳои таълими  маблаѓгузорї карда мешавад. Хароҷоти коркард ва таҳияи маводҳои такмили ихтисос, ташкили омузиш ва семинарҳо дар асоси таҷрибаи муосири ҷаҳонӣ, ки дар доираи лоиҳаҳо ва бо дастгирии шарикони рушд амалӣ карда мешаванд, дар зербарномаи мазкур гуруҳбандӣ мешаванд
</t>
  </si>
  <si>
    <t xml:space="preserve"> СМРМ 2030: ; 4.3.7 - «Татбиқи низоми устувори такмили пайвастаи касбӣ дар ташкилотҳои ғайридавлатӣ ва муассисаҳои таҳсилоти ибтидоӣ ва миёнаи касбӣ». Натиҷаи фосилавии 4.2.1. Неруи кадрии муассисаҳои таълимии таҳсилоти ибтидоӣ ва миёнаи касбӣ баланд бардошта шудааст. Вазифаҳо дар давраи миёнамуҳлат: Ҷалби омузгорон ва УТИ ба барномаҳои муосири такмили ихтисос ва бозомузӣ, таҳия, такмил ва татбиқи барномаҳои муосири такмили ихтисос. Нишондиҳандаҳо дар сатри 9. 4 -9.5</t>
  </si>
  <si>
    <t xml:space="preserve"> СМРМ 2030: ; 4.3.7 - «Татбиқи низоми устувори такмили пайвастаи касбӣ дар ташкилотҳои ғайридавлатӣ ва муассисаҳои таҳсилоти ибтидоӣ ва миёнаи касбӣ». Натиҷаи фосилавии 4.2.1. Неруи кадрии муассисаҳои таълимии таҳсилоти ибтидоӣ ва миёнаи касбӣ баланд бардошта шудааст. Вазифаҳо дар давраи миёнамуҳлат: Ҷалби омузгорон ва УТИ ба барномаҳои муосири такмили ихтисос ва бозомузӣ, таҳия, такмил ва татбиқи барномаҳои муосири такмили ихтисос.</t>
  </si>
  <si>
    <t>Ќонуни ЉТ "Дар бораи маориф", Ќонуни ЉТ "Дар бораи тањсилоти ибтидоии касбї", Паёми Президенти Љумњурии Тољикистон ба Маљлиси Олии Љумњурии Тољикистон аз 23 декабри соли 2022 сањ 14 сархати 11
 Паёми Президенти Љумњурии Тољикистон ба Маљлиси Олии Љумњурии Тољикистон аз 28 декабри соли 2023 сањ 14 ва 15 сархати 11
 Амри Президенти Љумњурии Тољикистон аз 30 марти соли 2021, №АП-52 бандњои 2 ва 3
Стратегияи миллии рушди Љумњурии Тољикистон то соли 2030. Аз 1.12.2016, №636 аз љониби Маљлиси намояндагон тасдиќ гардидааст сах 43, 44, 45 Консепсияи тањсилоти муттасил дар Љумњурии Тољикистон барои солњои 2017-2023 
Барномаи рушди њунармандї дар Љумњурии Тољикистон барои солњои 2021-2025
Барномаи касбомўзии шањрвандони Љумњурии Тољикистон барои солњои 2021-2025»
Барномаи миёнамуњлати тайёр кардани кадрњои касбии тањсилоти ибтидої ва миёнаи касбї  барои солњои 2023-2027»
Барномаи њамкорї байни шарикони сетарафаи Љумњурии Тољикистон ва Ташкилоти Байналмилалии Мењнат оид ба мењнати арзанда барои солњои 2020-2024
Барномаи миёнамуњлати Рушди Љумњурии Тољикистон барои солњои 2021-2025. Аз 30.04.2021, №168 (омўзиши калонсолон, маблаѓгузории тањсилоти ибтидоии касбї, такмли стандартњо, барномањо ва такмили ихтисос)</t>
  </si>
  <si>
    <t>Теъдоди барномаҳои такмили ихтисос, адад</t>
  </si>
  <si>
    <t>Ҳаҷми барномаҳои такмили ихтисос, одам/соат</t>
  </si>
  <si>
    <t>Теъдоди кормандни МТИК, ки барномаҳои такмили ихтисосро аз худ кардаанд, нафар</t>
  </si>
  <si>
    <t>Тавсифи Буҷети барномавии Вазорати меҳнат, муҳоҷират ва шуғли аҳолии Ҷумҳурии Тоҷикистон</t>
  </si>
  <si>
    <t>Ҳадафи умумӣ: То соли 2030 таъмини дастрасии баробар ба таҳсилоти ибтидоӣ ва миёнаи касбӣ, инчунин омода намудани кадрҳои баландихтисос, ки дар бозори меҳнати дохилӣ ва хориҷӣ талабот доранд.
Натиҷаи 4.1 (Афзалияти 1-и сиёсат): Ҳамаи занон ва мардон ба таҳсилоти ибтидоии касбӣ ва таҳсилоти миёнаи касбӣ дастрасии баробар доранд. 
Натиҷаи 4.1.1: Беҳтар намудани дастрасии ҳама ба таҳсилоти ибтидоӣ ва миёнаи касбӣ тавассути тавсеа ва навсозии инфрасохтор ва фароҳам овардани муҳити мусоид.</t>
  </si>
  <si>
    <t>  I.  Шарҳи барнома</t>
  </si>
  <si>
    <t>Номгӯ</t>
  </si>
  <si>
    <t>Рамз</t>
  </si>
  <si>
    <t>Барнома</t>
  </si>
  <si>
    <t>TIK000</t>
  </si>
  <si>
    <t>Ҳадафи умумӣ</t>
  </si>
  <si>
    <r>
      <t xml:space="preserve">Дастрасӣ ва иштироки баробар дар таҳсилоти касбӣ. Тибқи Стратегияи миллии рушди Ҷумҳурии Тоҷикистон барои давраи то соли 2030 ба таҳсилоти ибтидоӣ ва миёнаи касбӣ на кам аз 30% хатмкунандагони муассисаҳои таълимии таҳсилоти умумӣ (ҳамасола 58 000 нафар) бояд ҷалб карда шаванд. Бо дарназардошти зарурати рушди низоми бозомӯзӣ, такмили ихтисоси коргарони зинаи миёна ва муҳоҷирони меҳнатӣ сарбории низоми таҳсилоти ибтидоӣ ва миёнаи касбӣ на кам аз ду маротиба афзоиш хоҳад ёфт.  </t>
    </r>
    <r>
      <rPr>
        <b/>
        <u/>
        <sz val="12"/>
        <color indexed="8"/>
        <rFont val="Times New Roman"/>
        <family val="1"/>
        <charset val="204"/>
      </rPr>
      <t>Стратегияи миллии рушди маориф барои давраи то соли 2030:</t>
    </r>
    <r>
      <rPr>
        <b/>
        <sz val="12"/>
        <color indexed="8"/>
        <rFont val="Times New Roman"/>
        <family val="1"/>
        <charset val="204"/>
      </rPr>
      <t xml:space="preserve"> </t>
    </r>
    <r>
      <rPr>
        <sz val="12"/>
        <color indexed="8"/>
        <rFont val="Times New Roman"/>
        <family val="1"/>
        <charset val="204"/>
      </rPr>
      <t>Натиҷаи 4.1 (Афзалияти 1-и сиёсат): Ҳамаи занон ва мардон ба таҳсилоти ибтидоии касбӣ ва таҳсилоти миёнаи касбӣ дастрасии баробар доранд. (пешниҳоди нишондиҳандаҳои натиҷавӣ дар тақсимоти ҷинсӣ)
Натиҷаи 4.1.1: Беҳтар намудани дастрасии ҳама ба таҳсилоти ибтидоӣ ва миёнаи касбӣ тавассути тавсеа ва навсозии инфрасохтор ва фароҳам овардани муҳити мусоид.</t>
    </r>
  </si>
  <si>
    <t xml:space="preserve">Нишондиҳандаҳои натиҷаи ниҳоӣ </t>
  </si>
  <si>
    <t>2022 ҳисобот</t>
  </si>
  <si>
    <t>2023 баҳодиҳӣ</t>
  </si>
  <si>
    <t xml:space="preserve">Ҳиссаи онҳое, ки дар муассисаҳои таълимии таҳсилоти ибтидоии касбӣ таҳсил мекунанд (ба ҳисоби фоиз), аз ҷумла:
    - мардон/занон    </t>
  </si>
  <si>
    <t>дастрас нест</t>
  </si>
  <si>
    <t>36,0%
27,0% / 9,0%</t>
  </si>
  <si>
    <t>36,0%
26,0% / 10,0%</t>
  </si>
  <si>
    <t xml:space="preserve">Фарогирии одамони дорои маълулият бо таҳсилоти ибтидоии касбӣ (ба ҳисоби фоиз), </t>
  </si>
  <si>
    <t>5,0%</t>
  </si>
  <si>
    <t>30,0%</t>
  </si>
  <si>
    <t>Шумораи чойхои нав дар муассисахои таҳсилоти ибтидоии касбӣ, адад</t>
  </si>
  <si>
    <t>40 000</t>
  </si>
  <si>
    <t>Сохтори барнома</t>
  </si>
  <si>
    <t>рамз</t>
  </si>
  <si>
    <t>Тадбирҳои афзалиятнок</t>
  </si>
  <si>
    <t xml:space="preserve">Тадбирҳои афзалиятнок оид ба ислоҳоти СМРМ 2030: 4.3.1 - «Сохтмон ва таҷдиди муассисаҳои нав ва таҷдиди муассисаҳои мавҷудаи таҳсилоти ибтидоӣ ва миёнаи касбӣ»; 4.3.3 - «Таъмини хусусияти фарогири тањсилоти ибтидої ва миёнаи касбї»: 4.3.9 - «Тањияи механизми нави мусоидат ба шуѓли хатмкунандагон, аз љумла маъюбон». Дастрасӣ ва иштироки баробар дар таҳсилоти касбӣ. Тибқи Стратегияи миллии рушди Ҷумҳурии Тоҷикистон барои давраи то соли 2030 ба таҳсилоти ибтидоӣ ва миёнаи касбӣ на кам аз 30% хатмкунандагони муассисаҳои таълимии таҳсилоти умумӣ (ҳамасола 58 000 нафар) бояд ҷалб карда шаванд. Вазифаҳо дар давраи миёнамуҳлат: таъмиру тармим ҷиҳати мутобиқсозии муассисаҳои таълимии ибтидоии касбӣ ва марказҳои таълими калонсолон ба донишҷӯёни эҳтиёҷоти махсус (аз ҷумла маъюбон), таҳияи барномаҳои нави таълим барои омузиши ихтисосҳои афзалиятнок, аз ҷумло барои шахсони талаботи махсусдошта; Татбиқи Барномаи касбомузии шаҳрвандони ҶТ дар солҳои 2021-2025 (Нишондиҳандаҳо дар сатрҳои 9.1-9.3, 9,8) </t>
  </si>
  <si>
    <t>Тадбирҳои афзалиятнок оид ба ислоҳоти СМРМ 2030: 4.3.6 - «Таҷдиди барномаҳои таълимии таҳсилоти ибтидоӣ ва миёнаи касбӣ, ки салоҳиятҳои умумӣ ва касбии хатмкунандагонро ташаккул медиҳанд ва ба талаботи бозори берунӣ ва дохилии меҳнат дар асоси талаботи тахассуси миллӣ ҷавобгӯ мебошанд. Чаҳорчӯба ва стандартҳои касбӣ»; 4.3.11 - «Модернизатсияи стандартҳои касбӣ ва таълимӣ дар асоси стандартҳо ва таҷрибаи байналмилалӣ»; 4.5.9 - «Ҷорӣ намудани шаклҳои нави шарикии давлат ва бахши хусусӣ дар соҳаи маориф».</t>
  </si>
  <si>
    <t>Вазифаи асосӣ Баланд бардоштани сифати ќуввањои корї тавассути таќвият додани сохторњои тањсилоти ибтидоии касбї, 
 Давоми солњои 2021 – 2023 афзоиши шумораи ќувваи корї (ањолии аз љињати иќтисодї фаъол) низ ба амал омада, мутаносибан то 2 млн 412,4 ва 2 млн 536,0 њазор нафар мерасанд, ки суръати афзоиши ин нишондињанда дар муќоиса ба соли 2019 2,7 фоизро ташкил медињад.  Нишондищандаҳои натиҷавӣ дар сатрҳои 9.8 пешниҳод шудааст.</t>
  </si>
  <si>
    <t>Мақсади барнома</t>
  </si>
  <si>
    <t>Дастрасӣ ва иштироки баробар дар таҳсилоти касбӣ. Тибқи Стратегияи миллии рушди Ҷумҳурии Тоҷикистон барои давраи то соли 2030 ба таҳсилоти ибтидоӣ ва миёнаи касбӣ на кам аз 30% хатмкунандагони муассисаҳои таълимии таҳсилоти умумӣ (ҳамасола 58 000 нафар) бояд ҷалб карда шаванд. Бо дарназардошти зарурати рушди низоми бозомӯзӣ, такмили ихтисоси коргарони зинаи миёна ва муҳоҷирони меҳнатӣ сарбории низоми таҳсилоти ибтидоӣ ва миёнаи касбӣ на кам аз ду маротиба афзоиш хоҳад ёфт. 
ҲРУ 4: Таъмини таҳсилоти босифати фарогир ва одилона ва пешбурди имкониятҳои омӯзиши якумрӣ барои ҳама                                                                
ҲРУ 5: Ба баробарии гендерӣ расидан ва тавонмандсозии ҳамаи занону духтарон 
ҲРУ 8: Мусоидат ба рушди устувор, фарогир ва устувори иқтисодӣ, шуғли пурра ва самаранок ва кори шоиста барои ҳама</t>
  </si>
  <si>
    <t>Вазифа(ҳо)и барнома</t>
  </si>
  <si>
    <t>1. Таъмини дастрасӣ ба таҳсилоти босифати касбӣ, фарогирии гуруҳи аҳолии осебпазир
2. Беҳтар намудани сифати омодасозии хатмкунандагони муассисаҳои ибтидоии касбӣ мутобиқи талаботи бозори меҳнат.
3. Такмили барномаҳои таълимии таҳсилоти ибтидоии касбӣ, ки салоҳиятҳои умумӣ ва касбии хатмкунандагонро ташаккул медиҳанд
(вазифаи ҲРУ ва шохисҳои нақшавии ҲРУ замима мегардад)</t>
  </si>
  <si>
    <t>II.    Нишондоди натиҷавӣ</t>
  </si>
  <si>
    <t>Нишондоди натиҷавӣ[1]</t>
  </si>
  <si>
    <t>2022 (иҷро)</t>
  </si>
  <si>
    <t>2023 (нақша)</t>
  </si>
  <si>
    <t>Дурнамо</t>
  </si>
  <si>
    <t>I</t>
  </si>
  <si>
    <t>II</t>
  </si>
  <si>
    <t>III</t>
  </si>
  <si>
    <t>IV</t>
  </si>
  <si>
    <t>V</t>
  </si>
  <si>
    <t>VI</t>
  </si>
  <si>
    <t>VII</t>
  </si>
  <si>
    <t>9.1.</t>
  </si>
  <si>
    <t>9.2.</t>
  </si>
  <si>
    <t>9.3.</t>
  </si>
  <si>
    <t>9.4.</t>
  </si>
  <si>
    <t>9.5.</t>
  </si>
  <si>
    <t>27/465</t>
  </si>
  <si>
    <t>30/564</t>
  </si>
  <si>
    <t>32/549</t>
  </si>
  <si>
    <t>34/587</t>
  </si>
  <si>
    <t>35/607</t>
  </si>
  <si>
    <t>9.6.</t>
  </si>
  <si>
    <t>9.7.</t>
  </si>
  <si>
    <t>Теъдоди стандартҳои касбӣ, адад</t>
  </si>
  <si>
    <t xml:space="preserve">аз ҷумла  </t>
  </si>
  <si>
    <t>навтаҳияшуда</t>
  </si>
  <si>
    <t>_</t>
  </si>
  <si>
    <t>такмилдодашуда</t>
  </si>
  <si>
    <t>рақамикунонидашуда</t>
  </si>
  <si>
    <t>9.8.</t>
  </si>
  <si>
    <t>Теъдоди касбомузон, аз ҷумла</t>
  </si>
  <si>
    <t>барномавӣ (мусоидат ба шуғли аҳолӣ)</t>
  </si>
  <si>
    <t>худмаблағгузор</t>
  </si>
  <si>
    <t>шаҳодатномакунонии малакаи касбӣ</t>
  </si>
  <si>
    <t>Тадбирҳои афзалиятноки ислоҳоти тибки СМРМ 2030: 4.3.6 - «Таҷдиди барномаҳои таълимии таҳсилоти ибтидоӣ ва миёнаи касбӣ, ки салоҳиятҳои умумӣ ва касбии хатмкунандагонро ташаккул медиҳанд ва ба талаботи бозори берунӣ ва дохилии меҳнат дар асоси талаботи тахассуси миллӣ ҷавобгӯ мебошанд. Чаҳорчӯба ва стандартҳои касбӣ»; 4.3.11 - «Модернизатсияи стандартҳои касбӣ ва таълимӣ дар асоси стандартҳо ва таҷрибаи байналмилалӣ»; 4.5.9 - «Ҷорӣ намудани шаклҳои нави шарикии давлат ва бахши хусусӣ дар соҳаи маориф».</t>
  </si>
  <si>
    <t>1. Нишондодҳои соли ҳисоботї  мутобиқи маълумотҳои оморї инъикос карда мешаванд  (ба 1.09. соли 2022)
2. Нишондихандахои накшавии лоихахо бо назардошти хуыыатхои тасдикшуда низ пешбини шудаанд
3. Дар њолати мавчуд набудани маълумоти аниќ оид ба тагйирёбии нишондихандахои дар давраи дурнамо нишондихандахои соли пешомада истифода мешаванд.</t>
  </si>
  <si>
    <t>Зербарномаи мазкур хароҷоти давлатиро дар самти такмили барномаҳои таълимӣ, коркард ва таҳияи стандартҳои касбӣ ва салоҳиятнокӣ, ки аз ҳисоби воситаҳои дохилии буҷетӣ ва бо ҷалби маблағҳои беруна амалӣ карда мешаванд, муттаҳид менамояд. Такмили барномаҳои таълимии таҳсилоти ибтидоии касбӣ, ки салоҳиятҳои умумӣ ва касбии хатмкунандагонро ташаккул медиҳанд
(вазифаи ҲРУ ва шохисҳои нақшавии ҲРУ замима мегардад). Дар ин раванд тадбирҳои мушаххаси шарикии бахши хусусӣ ва давлат низ маблағгузорӣ хоҳанд шуд.</t>
  </si>
  <si>
    <t>Барномаҳои таълимии муосир, адад</t>
  </si>
  <si>
    <t>Нақшаҳои таълимии таҷдидгардида, аз ҷумла дар равияҳои</t>
  </si>
  <si>
    <t>хизматрасонӣ</t>
  </si>
  <si>
    <t>кишоварзӣ</t>
  </si>
  <si>
    <t>истеҳслоӣ</t>
  </si>
  <si>
    <t>ҳунармандӣ</t>
  </si>
  <si>
    <t>туризм</t>
  </si>
  <si>
    <t>Буљети / бюджет
2023</t>
  </si>
  <si>
    <r>
      <t xml:space="preserve">Бењтар намудани шароити зисти ањолї бо роњи паст кардани сатњи бекорї, баланд бардоштани шуѓли ањолї. </t>
    </r>
    <r>
      <rPr>
        <sz val="11"/>
        <color rgb="FFFF0000"/>
        <rFont val="Times New Roman Tj"/>
        <family val="1"/>
        <charset val="204"/>
      </rPr>
      <t>Наќшаи миллии фаъолият оид ба ислоњоти соњаи тањсилотї ва таълими ибтидоии касбї дар ЉТ барои солњои 2006-2015 (ќЊЉТ №227 аз 3.06.2005) Барномаи давлатии мусоидат ба шуғли аҳолии ҶТ барои солҳои 2023-2027</t>
    </r>
  </si>
  <si>
    <t>04401-Курсы и центры повышения квалификации</t>
  </si>
  <si>
    <t>04502-Вспомогательная деятельность в области образования</t>
  </si>
  <si>
    <t>Общий итог</t>
  </si>
  <si>
    <t>1. Нишондодҳои соли ҳисоботї  мутобиқи маълумотҳои оморї инъикос карда мешаванд  (ба 1.01. соли 2024)
2. Нишондихандахои нақшави дар Барномаи давлатии шугли ахоли и ЧТ барои солхои 2023-2027 муайян шудаанд
3. Нишонидҳандаҳои молиявӣ дар гуруҳбандии вазифавии буҷет 441 ва 452 нишон дода шудааст.</t>
  </si>
  <si>
    <t>Пардохти музди меҳнати кормандон ва маблағҷудокуниҳои андозӣ</t>
  </si>
  <si>
    <t>Хароҷоти молҳо ва хизматрасониҳо</t>
  </si>
  <si>
    <t>Трансфертҳои дигар</t>
  </si>
  <si>
    <t>Амалиётҳо бо дороиҳо, ӯҳдадориҳо ва сармоягузорӣ</t>
  </si>
  <si>
    <t xml:space="preserve">1. Нишондодҳои соли ҳисоботї  мутобиқи маълумотҳои оморї инъикос карда мешаванд  (ба 1.09. соли 2023)
2. Микдори ставкахои омўзгори мутобики стандартхои давлатии тахсилоти ибтидоии касбӣ, мутобик ба хаљми муќаррашудаи соатҳои таълимӣ ва меъёри сарбории омузгорон ва устоҳои таълими истеҳсолӣ муайян карда шудаанд.
3. Дар њолати мавчуд набудани маълумоти аниќ оид ба тагйирёбии нишондихандахои дар давраи дурнамо нишондихандахои соли пешомада истифода мешаванд. 4 Нишонидиҳандаи дурнамо бо назардошти нақшаи қабул ба МТИК ва нишондиҳандаҳои мақсадноки стратегӣ ба инобат гирифта шудааст
</t>
  </si>
  <si>
    <t>25-Хароҷот барои трансфертҳо</t>
  </si>
  <si>
    <t>Названия строк</t>
  </si>
  <si>
    <t>2023</t>
  </si>
  <si>
    <t>2024</t>
  </si>
  <si>
    <t xml:space="preserve">       </t>
  </si>
  <si>
    <t>Буљети / бюджет
2024</t>
  </si>
  <si>
    <t>Шакли 1.1. Нишонидщандащои заминавии хароҷоти ҷорӣ (маблаѓњо бо 1000 сомони) - хамаи сарчашмахо</t>
  </si>
  <si>
    <t>113-Вазорати меҳнат, муҳоҷират ва шуғли аҳолии Ҷумҳурии Тоҷикистон</t>
  </si>
  <si>
    <t>01-СЕКТОР ГОСУДАРСТВЕННОЙ ВЛАСТИ И УПРАВЛЕНИЯ</t>
  </si>
  <si>
    <t>26-Хароҷот барои кӯмакпулиҳо оид ба таъминоти иҷтимоӣ ва ёрдампулиҳо</t>
  </si>
  <si>
    <t>04-ОБРАЗОВАНИЕ</t>
  </si>
  <si>
    <t>05-ЗДРАВООХРАНИЕНИЕ</t>
  </si>
  <si>
    <t>06-СОЦИАЛЬНОЕ СТРАХОВАНИЕ И СОЦИАЛЬНАЯ ЗАЩИТА</t>
  </si>
  <si>
    <t>08-КУЛЬТУРА И СПОРТ</t>
  </si>
  <si>
    <t>Шакли 1.2. Хароҷоти заминавии зербарномаҳо</t>
  </si>
  <si>
    <t>2025</t>
  </si>
  <si>
    <t>2026</t>
  </si>
  <si>
    <t>01101-Исполнительные и законодательные органы</t>
  </si>
  <si>
    <t>01103-Внешнеполитическая деятельность</t>
  </si>
  <si>
    <t>01104-Другие государственные органы, не отнесённые к другим категориям</t>
  </si>
  <si>
    <t>01403-Прочие услуги общего характера</t>
  </si>
  <si>
    <t>04301-Высшее профессиональное  образование</t>
  </si>
  <si>
    <t>04504-Деятельность в области образования,  не отнесенная к другим категориям</t>
  </si>
  <si>
    <t>05104-Реабилитационные центры</t>
  </si>
  <si>
    <t>06106-Пособия по безработице</t>
  </si>
  <si>
    <t>06204-Санатории-профилактории</t>
  </si>
  <si>
    <t>06205-Другие учреждения по социальной защите</t>
  </si>
  <si>
    <t>06206-Социальная защита, не отнесенная к другим категориям</t>
  </si>
  <si>
    <t>06301-Управление и надзор в области социального страхования и социальной защиты</t>
  </si>
  <si>
    <t>06302-Прикладные исследования и экспериментальные разработки в области социального страхования и социальной защиты</t>
  </si>
  <si>
    <t>06303-Организация деятельности социального страхования и  социальной  защиты , не отнесенной  к другим категориям</t>
  </si>
  <si>
    <t>08203-Культурно-просветительные и развлекательные учреждения</t>
  </si>
  <si>
    <t>08404-Культурно-массовые и спортивные мероприятия, не отнесённые к другим категориям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</si>
</sst>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0&quot;р.&quot;_-;\-* #,##0&quot;р.&quot;_-;_-* &quot;-&quot;&quot;р.&quot;_-;_-@_-"/>
    <numFmt numFmtId="165" formatCode="_-* #,##0_р_._-;\-* #,##0_р_._-;_-* &quot;-&quot;_р_._-;_-@_-"/>
    <numFmt numFmtId="166" formatCode="_-* #,##0.00&quot;р.&quot;_-;\-* #,##0.00&quot;р.&quot;_-;_-* &quot;-&quot;??&quot;р.&quot;_-;_-@_-"/>
    <numFmt numFmtId="167" formatCode="_-* #,##0.00_р_._-;\-* #,##0.00_р_._-;_-* &quot;-&quot;??_р_._-;_-@_-"/>
    <numFmt numFmtId="168" formatCode="#,##0.0"/>
    <numFmt numFmtId="169" formatCode="0.0%"/>
    <numFmt numFmtId="170" formatCode="#,##0.000"/>
    <numFmt numFmtId="171" formatCode="_-* #,##0_р_._-;\-* #,##0_р_._-;_-* &quot;-&quot;??_р_._-;_-@_-"/>
    <numFmt numFmtId="172" formatCode="0.0"/>
    <numFmt numFmtId="173" formatCode="_-* #,##0\ _T_L_-;\-* #,##0\ _T_L_-;_-* &quot;-&quot;\ _T_L_-;_-@_-"/>
    <numFmt numFmtId="174" formatCode="_-* #,##0.00\ _T_L_-;\-* #,##0.00\ _T_L_-;_-* &quot;-&quot;??\ _T_L_-;_-@_-"/>
    <numFmt numFmtId="175" formatCode="_-* #,##0\ &quot;TL&quot;_-;\-* #,##0\ &quot;TL&quot;_-;_-* &quot;-&quot;\ &quot;TL&quot;_-;_-@_-"/>
    <numFmt numFmtId="176" formatCode="_-* #,##0.00\ &quot;TL&quot;_-;\-* #,##0.00\ &quot;TL&quot;_-;_-* &quot;-&quot;??\ &quot;TL&quot;_-;_-@_-"/>
    <numFmt numFmtId="177" formatCode="_-* #,##0\ _₽_-;\-* #,##0\ _₽_-;_-* &quot;-&quot;??\ _₽_-;_-@_-"/>
    <numFmt numFmtId="178" formatCode="_(* #,##0.00_);_(* \(#,##0.00\);_(* &quot;-&quot;??_);_(@_)"/>
    <numFmt numFmtId="179" formatCode="_(* #,##0_);_(* \(#,##0\);_(* &quot;-&quot;??_);_(@_)"/>
  </numFmts>
  <fonts count="122">
    <font>
      <sz val="8"/>
      <name val="Arial"/>
      <family val="2"/>
    </font>
    <font>
      <sz val="11"/>
      <color theme="1"/>
      <name val="Calibri"/>
      <family val="2"/>
      <charset val="204"/>
      <scheme val="minor"/>
    </font>
    <font>
      <sz val="8"/>
      <name val="Arial"/>
      <family val="2"/>
      <charset val="204"/>
    </font>
    <font>
      <sz val="10"/>
      <color indexed="8"/>
      <name val="Arial"/>
      <family val="2"/>
      <charset val="204"/>
    </font>
    <font>
      <b/>
      <sz val="11"/>
      <name val="Times New Roman Tj"/>
      <family val="1"/>
      <charset val="204"/>
    </font>
    <font>
      <b/>
      <sz val="11"/>
      <color indexed="9"/>
      <name val="Times New Roman Tj"/>
      <family val="1"/>
      <charset val="204"/>
    </font>
    <font>
      <sz val="11"/>
      <name val="Times New Roman Tj"/>
      <family val="1"/>
      <charset val="204"/>
    </font>
    <font>
      <sz val="11"/>
      <color indexed="10"/>
      <name val="Times New Roman Tj"/>
      <family val="1"/>
      <charset val="204"/>
    </font>
    <font>
      <b/>
      <sz val="11"/>
      <color indexed="10"/>
      <name val="Times New Roman Tj"/>
      <family val="1"/>
      <charset val="204"/>
    </font>
    <font>
      <i/>
      <sz val="11"/>
      <name val="Times New Roman Tj"/>
      <family val="1"/>
      <charset val="204"/>
    </font>
    <font>
      <sz val="11"/>
      <color indexed="62"/>
      <name val="Times New Roman Tj"/>
      <family val="1"/>
      <charset val="204"/>
    </font>
    <font>
      <b/>
      <sz val="11"/>
      <color indexed="8"/>
      <name val="Times New Roman Tj"/>
      <family val="1"/>
      <charset val="204"/>
    </font>
    <font>
      <sz val="11"/>
      <color indexed="8"/>
      <name val="Times New Roman Tj"/>
      <family val="1"/>
      <charset val="204"/>
    </font>
    <font>
      <sz val="11"/>
      <name val="Arial"/>
      <family val="2"/>
    </font>
    <font>
      <sz val="10"/>
      <name val="Times New Roman Tj"/>
      <family val="1"/>
      <charset val="204"/>
    </font>
    <font>
      <sz val="10"/>
      <color indexed="62"/>
      <name val="Times New Roman Tj"/>
      <family val="1"/>
      <charset val="204"/>
    </font>
    <font>
      <b/>
      <sz val="11"/>
      <name val="Arial"/>
      <family val="2"/>
    </font>
    <font>
      <b/>
      <sz val="12"/>
      <name val="Times New Roman Tj"/>
      <family val="1"/>
      <charset val="204"/>
    </font>
    <font>
      <b/>
      <sz val="11"/>
      <name val="Times New Roman"/>
      <family val="1"/>
      <charset val="204"/>
    </font>
    <font>
      <sz val="11"/>
      <color indexed="62"/>
      <name val="Times New Roman"/>
      <family val="1"/>
      <charset val="204"/>
    </font>
    <font>
      <i/>
      <sz val="11"/>
      <name val="Times New Roman"/>
      <family val="1"/>
      <charset val="204"/>
    </font>
    <font>
      <sz val="11"/>
      <name val="Times New Roman"/>
      <family val="1"/>
      <charset val="204"/>
    </font>
    <font>
      <sz val="10"/>
      <color indexed="62"/>
      <name val="Arial"/>
      <family val="2"/>
    </font>
    <font>
      <sz val="10"/>
      <color indexed="62"/>
      <name val="Times New Roman Tj"/>
      <family val="1"/>
      <charset val="204"/>
    </font>
    <font>
      <sz val="11"/>
      <color indexed="62"/>
      <name val="Arial"/>
      <family val="2"/>
    </font>
    <font>
      <b/>
      <sz val="8"/>
      <color indexed="10"/>
      <name val="Arial"/>
      <family val="2"/>
      <charset val="204"/>
    </font>
    <font>
      <b/>
      <sz val="8"/>
      <name val="Arial"/>
      <family val="2"/>
      <charset val="204"/>
    </font>
    <font>
      <b/>
      <sz val="8"/>
      <color indexed="9"/>
      <name val="Arial"/>
      <family val="2"/>
      <charset val="204"/>
    </font>
    <font>
      <b/>
      <sz val="8"/>
      <color indexed="10"/>
      <name val="Arial"/>
      <family val="2"/>
      <charset val="204"/>
    </font>
    <font>
      <b/>
      <sz val="8"/>
      <color indexed="8"/>
      <name val="Arial"/>
      <family val="2"/>
      <charset val="204"/>
    </font>
    <font>
      <b/>
      <sz val="8"/>
      <color indexed="56"/>
      <name val="Arial"/>
      <family val="2"/>
      <charset val="204"/>
    </font>
    <font>
      <sz val="8"/>
      <color indexed="10"/>
      <name val="Arial"/>
      <family val="2"/>
      <charset val="204"/>
    </font>
    <font>
      <b/>
      <sz val="8"/>
      <color indexed="56"/>
      <name val="Arial"/>
      <family val="2"/>
      <charset val="204"/>
    </font>
    <font>
      <sz val="8"/>
      <color indexed="81"/>
      <name val="Tahoma"/>
      <family val="2"/>
      <charset val="204"/>
    </font>
    <font>
      <b/>
      <sz val="8"/>
      <color indexed="81"/>
      <name val="Tahoma"/>
      <family val="2"/>
      <charset val="204"/>
    </font>
    <font>
      <sz val="8"/>
      <color indexed="8"/>
      <name val="Calibri"/>
      <family val="2"/>
      <charset val="204"/>
    </font>
    <font>
      <b/>
      <sz val="7.5"/>
      <color indexed="10"/>
      <name val="Arial"/>
      <family val="2"/>
      <charset val="204"/>
    </font>
    <font>
      <sz val="8"/>
      <color indexed="10"/>
      <name val="Arial"/>
      <family val="2"/>
      <charset val="204"/>
    </font>
    <font>
      <b/>
      <sz val="10"/>
      <name val="Arial"/>
      <family val="2"/>
      <charset val="204"/>
    </font>
    <font>
      <b/>
      <i/>
      <sz val="9"/>
      <name val="Arial"/>
      <family val="2"/>
      <charset val="204"/>
    </font>
    <font>
      <i/>
      <sz val="10"/>
      <color indexed="62"/>
      <name val="Times New Roman"/>
      <family val="1"/>
      <charset val="204"/>
    </font>
    <font>
      <i/>
      <sz val="10"/>
      <color indexed="54"/>
      <name val="Times New Roman"/>
      <family val="1"/>
      <charset val="204"/>
    </font>
    <font>
      <b/>
      <i/>
      <sz val="8"/>
      <name val="Arial"/>
      <family val="2"/>
      <charset val="204"/>
    </font>
    <font>
      <sz val="10"/>
      <color indexed="10"/>
      <name val="Arial"/>
      <family val="2"/>
    </font>
    <font>
      <b/>
      <sz val="10"/>
      <name val="Times New Roman Tj"/>
      <family val="1"/>
      <charset val="204"/>
    </font>
    <font>
      <sz val="8"/>
      <name val="Arial"/>
      <family val="2"/>
    </font>
    <font>
      <sz val="11"/>
      <color theme="1"/>
      <name val="Calibri"/>
      <family val="2"/>
      <scheme val="minor"/>
    </font>
    <font>
      <sz val="11"/>
      <color rgb="FFFF0000"/>
      <name val="Times New Roman Tj"/>
      <family val="1"/>
      <charset val="204"/>
    </font>
    <font>
      <sz val="11"/>
      <color rgb="FF333399"/>
      <name val="Times New Roman Tj"/>
      <family val="1"/>
      <charset val="204"/>
    </font>
    <font>
      <sz val="11"/>
      <color theme="0"/>
      <name val="Times New Roman Tj"/>
      <family val="1"/>
      <charset val="204"/>
    </font>
    <font>
      <sz val="10"/>
      <color rgb="FFFF0000"/>
      <name val="Times New Roman Tj"/>
      <family val="1"/>
      <charset val="204"/>
    </font>
    <font>
      <b/>
      <sz val="11"/>
      <color theme="1"/>
      <name val="Calibri"/>
      <family val="2"/>
      <charset val="204"/>
      <scheme val="minor"/>
    </font>
    <font>
      <sz val="12"/>
      <color theme="1"/>
      <name val="Calibri"/>
      <family val="2"/>
      <charset val="204"/>
      <scheme val="minor"/>
    </font>
    <font>
      <sz val="8"/>
      <name val="Times New Roman Tj"/>
      <family val="1"/>
      <charset val="204"/>
    </font>
    <font>
      <b/>
      <sz val="9"/>
      <color theme="1"/>
      <name val="Calibri"/>
      <family val="2"/>
      <charset val="204"/>
      <scheme val="minor"/>
    </font>
    <font>
      <sz val="12"/>
      <color indexed="8"/>
      <name val="Times New Roman Tj"/>
      <family val="1"/>
      <charset val="204"/>
    </font>
    <font>
      <sz val="8"/>
      <color rgb="FFFF0000"/>
      <name val="Times New Roman Tj"/>
      <family val="1"/>
      <charset val="204"/>
    </font>
    <font>
      <b/>
      <sz val="10"/>
      <color theme="1"/>
      <name val="Calibri"/>
      <family val="2"/>
      <charset val="204"/>
      <scheme val="minor"/>
    </font>
    <font>
      <b/>
      <sz val="14"/>
      <name val="Times New Roman Tj"/>
      <family val="1"/>
      <charset val="204"/>
    </font>
    <font>
      <b/>
      <sz val="11"/>
      <color theme="1"/>
      <name val="Calibri"/>
      <family val="2"/>
      <scheme val="minor"/>
    </font>
    <font>
      <b/>
      <sz val="9"/>
      <color theme="1"/>
      <name val="Calibri"/>
      <family val="2"/>
      <scheme val="minor"/>
    </font>
    <font>
      <sz val="9"/>
      <color theme="1"/>
      <name val="Calibri"/>
      <family val="2"/>
      <scheme val="minor"/>
    </font>
    <font>
      <b/>
      <sz val="8"/>
      <color indexed="9"/>
      <name val="Times New Roman Tj"/>
      <family val="1"/>
      <charset val="204"/>
    </font>
    <font>
      <sz val="8"/>
      <color indexed="10"/>
      <name val="Times New Roman Tj"/>
      <family val="1"/>
      <charset val="204"/>
    </font>
    <font>
      <b/>
      <sz val="8"/>
      <color theme="1"/>
      <name val="Calibri"/>
      <family val="2"/>
      <charset val="204"/>
      <scheme val="minor"/>
    </font>
    <font>
      <sz val="9"/>
      <color rgb="FFFF0000"/>
      <name val="Times New Roman Tj"/>
      <family val="1"/>
      <charset val="204"/>
    </font>
    <font>
      <sz val="10"/>
      <color theme="0"/>
      <name val="Times New Roman Tj"/>
      <family val="1"/>
      <charset val="204"/>
    </font>
    <font>
      <sz val="11"/>
      <color theme="0"/>
      <name val="Calibri"/>
      <family val="2"/>
      <scheme val="minor"/>
    </font>
    <font>
      <u/>
      <sz val="11"/>
      <color theme="11"/>
      <name val="Calibri"/>
      <family val="2"/>
      <scheme val="minor"/>
    </font>
    <font>
      <u/>
      <sz val="11"/>
      <color theme="1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b/>
      <sz val="18"/>
      <color theme="3"/>
      <name val="Cambria"/>
      <family val="2"/>
      <scheme val="major"/>
    </font>
    <font>
      <sz val="11"/>
      <color rgb="FF9C6500"/>
      <name val="Calibri"/>
      <family val="2"/>
      <scheme val="minor"/>
    </font>
    <font>
      <sz val="11"/>
      <color rgb="FF9C0006"/>
      <name val="Calibri"/>
      <family val="2"/>
      <scheme val="minor"/>
    </font>
    <font>
      <i/>
      <sz val="11"/>
      <color rgb="FF7F7F7F"/>
      <name val="Calibri"/>
      <family val="2"/>
      <scheme val="minor"/>
    </font>
    <font>
      <sz val="11"/>
      <color rgb="FFFA7D00"/>
      <name val="Calibri"/>
      <family val="2"/>
      <scheme val="minor"/>
    </font>
    <font>
      <sz val="11"/>
      <color rgb="FFFF0000"/>
      <name val="Calibri"/>
      <family val="2"/>
      <scheme val="minor"/>
    </font>
    <font>
      <sz val="11"/>
      <color rgb="FF006100"/>
      <name val="Calibri"/>
      <family val="2"/>
      <scheme val="minor"/>
    </font>
    <font>
      <sz val="8"/>
      <color theme="1"/>
      <name val="Calibri"/>
      <family val="2"/>
      <charset val="204"/>
      <scheme val="minor"/>
    </font>
    <font>
      <sz val="8"/>
      <color rgb="FFFF0000"/>
      <name val="Calibri"/>
      <family val="2"/>
      <charset val="204"/>
      <scheme val="minor"/>
    </font>
    <font>
      <sz val="14"/>
      <name val="Times New Roman Tj"/>
      <family val="1"/>
      <charset val="204"/>
    </font>
    <font>
      <b/>
      <sz val="8"/>
      <color rgb="FF0070C0"/>
      <name val="Times New Roman"/>
      <family val="1"/>
      <charset val="204"/>
    </font>
    <font>
      <sz val="8"/>
      <color theme="1"/>
      <name val="Times New Roman"/>
      <family val="1"/>
      <charset val="204"/>
    </font>
    <font>
      <b/>
      <sz val="7"/>
      <color rgb="FF0070C0"/>
      <name val="Times New Roman"/>
      <family val="1"/>
      <charset val="204"/>
    </font>
    <font>
      <sz val="7"/>
      <color theme="1"/>
      <name val="Times New Roman"/>
      <family val="1"/>
      <charset val="204"/>
    </font>
    <font>
      <sz val="12"/>
      <name val="Times New Roman"/>
      <family val="1"/>
      <charset val="204"/>
    </font>
    <font>
      <b/>
      <i/>
      <sz val="12"/>
      <color indexed="8"/>
      <name val="Times New Roman"/>
      <family val="1"/>
      <charset val="204"/>
    </font>
    <font>
      <b/>
      <sz val="12"/>
      <color indexed="8"/>
      <name val="Times New Roman"/>
      <family val="1"/>
      <charset val="204"/>
    </font>
    <font>
      <sz val="12"/>
      <color indexed="8"/>
      <name val="Times New Roman"/>
      <family val="1"/>
      <charset val="204"/>
    </font>
    <font>
      <sz val="12"/>
      <color indexed="8"/>
      <name val="Arial"/>
      <family val="2"/>
      <charset val="204"/>
    </font>
    <font>
      <sz val="10"/>
      <name val="Times New Roman"/>
      <family val="1"/>
      <charset val="204"/>
    </font>
    <font>
      <sz val="12"/>
      <color rgb="FFFF0000"/>
      <name val="Arial"/>
      <family val="2"/>
      <charset val="204"/>
    </font>
    <font>
      <i/>
      <sz val="12"/>
      <color indexed="8"/>
      <name val="Times New Roman"/>
      <family val="1"/>
      <charset val="204"/>
    </font>
    <font>
      <sz val="10"/>
      <color rgb="FFFF0000"/>
      <name val="Arial"/>
      <family val="2"/>
      <charset val="204"/>
    </font>
    <font>
      <b/>
      <sz val="14"/>
      <color indexed="8"/>
      <name val="Times New Roman"/>
      <family val="1"/>
      <charset val="204"/>
    </font>
    <font>
      <b/>
      <sz val="14"/>
      <color indexed="8"/>
      <name val="Arial"/>
      <family val="2"/>
      <charset val="204"/>
    </font>
    <font>
      <sz val="14"/>
      <color indexed="8"/>
      <name val="Times New Roman"/>
      <family val="1"/>
      <charset val="204"/>
    </font>
    <font>
      <b/>
      <u/>
      <sz val="12"/>
      <color indexed="8"/>
      <name val="Times New Roman"/>
      <family val="1"/>
      <charset val="204"/>
    </font>
    <font>
      <b/>
      <sz val="11"/>
      <color indexed="8"/>
      <name val="Times New Roman"/>
      <family val="1"/>
      <charset val="204"/>
    </font>
    <font>
      <sz val="10"/>
      <color indexed="8"/>
      <name val="Times New Roman"/>
      <family val="1"/>
      <charset val="204"/>
    </font>
    <font>
      <sz val="11"/>
      <color indexed="8"/>
      <name val="Times New Roman"/>
      <family val="1"/>
      <charset val="204"/>
    </font>
    <font>
      <b/>
      <i/>
      <sz val="14"/>
      <color indexed="8"/>
      <name val="Times New Roman"/>
      <family val="1"/>
      <charset val="204"/>
    </font>
    <font>
      <u/>
      <sz val="10"/>
      <color theme="10"/>
      <name val="Arial"/>
      <family val="2"/>
      <charset val="204"/>
    </font>
    <font>
      <u/>
      <sz val="12"/>
      <color theme="10"/>
      <name val="Arial"/>
      <family val="2"/>
      <charset val="204"/>
    </font>
    <font>
      <b/>
      <i/>
      <sz val="10"/>
      <color indexed="8"/>
      <name val="Times New Roman"/>
      <family val="1"/>
      <charset val="204"/>
    </font>
    <font>
      <sz val="8"/>
      <color theme="0"/>
      <name val="Arial"/>
      <family val="2"/>
    </font>
    <font>
      <sz val="12"/>
      <color theme="0"/>
      <name val="Times New Roman"/>
      <family val="1"/>
      <charset val="204"/>
    </font>
    <font>
      <sz val="12"/>
      <color theme="0"/>
      <name val="Calibri"/>
      <family val="2"/>
      <charset val="204"/>
      <scheme val="minor"/>
    </font>
    <font>
      <b/>
      <sz val="16"/>
      <name val="Times New Roman Tj"/>
      <family val="1"/>
      <charset val="204"/>
    </font>
    <font>
      <sz val="16"/>
      <name val="Times New Roman Tj"/>
      <family val="1"/>
      <charset val="204"/>
    </font>
    <font>
      <b/>
      <sz val="11"/>
      <color theme="0"/>
      <name val="Calibri"/>
      <family val="2"/>
      <charset val="204"/>
      <scheme val="minor"/>
    </font>
    <font>
      <b/>
      <sz val="9"/>
      <color theme="0"/>
      <name val="Calibri"/>
      <family val="2"/>
      <scheme val="minor"/>
    </font>
    <font>
      <sz val="9"/>
      <color theme="0"/>
      <name val="Calibri"/>
      <family val="2"/>
      <scheme val="minor"/>
    </font>
    <font>
      <b/>
      <sz val="8"/>
      <color theme="0"/>
      <name val="Calibri"/>
      <family val="2"/>
      <charset val="204"/>
      <scheme val="minor"/>
    </font>
    <font>
      <sz val="8"/>
      <color theme="0"/>
      <name val="Calibri"/>
      <family val="2"/>
      <charset val="204"/>
      <scheme val="minor"/>
    </font>
    <font>
      <sz val="12"/>
      <color theme="0"/>
      <name val="Arial"/>
      <family val="2"/>
      <charset val="204"/>
    </font>
  </fonts>
  <fills count="42">
    <fill>
      <patternFill patternType="none"/>
    </fill>
    <fill>
      <patternFill patternType="gray125"/>
    </fill>
    <fill>
      <patternFill patternType="solid">
        <fgColor indexed="62"/>
        <bgColor indexed="64"/>
      </patternFill>
    </fill>
    <fill>
      <patternFill patternType="solid">
        <fgColor indexed="9"/>
        <bgColor indexed="64"/>
      </patternFill>
    </fill>
    <fill>
      <patternFill patternType="solid">
        <fgColor indexed="26"/>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theme="4" tint="0.79998168889431442"/>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FFFCC"/>
        <bgColor indexed="64"/>
      </patternFill>
    </fill>
    <fill>
      <patternFill patternType="solid">
        <fgColor rgb="FFC6EFCE"/>
        <bgColor indexed="64"/>
      </patternFill>
    </fill>
    <fill>
      <patternFill patternType="solid">
        <fgColor theme="4" tint="0.79998168889431442"/>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31"/>
      </left>
      <right/>
      <top style="thin">
        <color indexed="31"/>
      </top>
      <bottom/>
      <diagonal/>
    </border>
    <border>
      <left style="thin">
        <color indexed="31"/>
      </left>
      <right/>
      <top style="thin">
        <color indexed="31"/>
      </top>
      <bottom style="thin">
        <color indexed="31"/>
      </bottom>
      <diagonal/>
    </border>
    <border>
      <left style="thin">
        <color indexed="31"/>
      </left>
      <right/>
      <top/>
      <bottom style="thin">
        <color indexed="31"/>
      </bottom>
      <diagonal/>
    </border>
    <border>
      <left style="thin">
        <color indexed="31"/>
      </left>
      <right style="thin">
        <color indexed="31"/>
      </right>
      <top style="thin">
        <color indexed="31"/>
      </top>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bottom style="thin">
        <color indexed="31"/>
      </bottom>
      <diagonal/>
    </border>
    <border>
      <left/>
      <right/>
      <top style="thin">
        <color indexed="31"/>
      </top>
      <bottom/>
      <diagonal/>
    </border>
    <border>
      <left/>
      <right/>
      <top style="thin">
        <color indexed="31"/>
      </top>
      <bottom style="thin">
        <color indexed="31"/>
      </bottom>
      <diagonal/>
    </border>
    <border>
      <left/>
      <right/>
      <top/>
      <bottom style="thin">
        <color indexed="31"/>
      </bottom>
      <diagonal/>
    </border>
    <border>
      <left/>
      <right/>
      <top style="thin">
        <color indexed="64"/>
      </top>
      <bottom style="thin">
        <color indexed="64"/>
      </bottom>
      <diagonal/>
    </border>
    <border>
      <left style="thin">
        <color indexed="31"/>
      </left>
      <right/>
      <top/>
      <bottom/>
      <diagonal/>
    </border>
    <border>
      <left/>
      <right/>
      <top style="thin">
        <color indexed="64"/>
      </top>
      <bottom/>
      <diagonal/>
    </border>
    <border>
      <left style="thin">
        <color indexed="31"/>
      </left>
      <right style="thin">
        <color indexed="31"/>
      </right>
      <top/>
      <bottom/>
      <diagonal/>
    </border>
    <border>
      <left/>
      <right/>
      <top/>
      <bottom style="thin">
        <color theme="4" tint="0.3999755851924192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4" tint="0.39997558519241921"/>
      </top>
      <bottom/>
      <diagonal/>
    </border>
  </borders>
  <cellStyleXfs count="75">
    <xf numFmtId="0" fontId="0" fillId="0" borderId="0"/>
    <xf numFmtId="0" fontId="46" fillId="0" borderId="0"/>
    <xf numFmtId="0" fontId="3" fillId="0" borderId="0"/>
    <xf numFmtId="9" fontId="2" fillId="0" borderId="0" applyFont="0" applyFill="0" applyBorder="0" applyAlignment="0" applyProtection="0"/>
    <xf numFmtId="0" fontId="1" fillId="0" borderId="0"/>
    <xf numFmtId="0" fontId="46" fillId="10" borderId="0" applyNumberFormat="0" applyBorder="0" applyAlignment="0" applyProtection="0"/>
    <xf numFmtId="0" fontId="46" fillId="11" borderId="0" applyNumberFormat="0" applyBorder="0" applyAlignment="0" applyProtection="0"/>
    <xf numFmtId="0" fontId="46" fillId="12" borderId="0" applyNumberFormat="0" applyBorder="0" applyAlignment="0" applyProtection="0"/>
    <xf numFmtId="0" fontId="46" fillId="13"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67" fillId="22" borderId="0" applyNumberFormat="0" applyBorder="0" applyAlignment="0" applyProtection="0"/>
    <xf numFmtId="0" fontId="67" fillId="23" borderId="0" applyNumberFormat="0" applyBorder="0" applyAlignment="0" applyProtection="0"/>
    <xf numFmtId="0" fontId="67" fillId="24" borderId="0" applyNumberFormat="0" applyBorder="0" applyAlignment="0" applyProtection="0"/>
    <xf numFmtId="0" fontId="67" fillId="25" borderId="0" applyNumberFormat="0" applyBorder="0" applyAlignment="0" applyProtection="0"/>
    <xf numFmtId="0" fontId="67" fillId="26" borderId="0" applyNumberFormat="0" applyBorder="0" applyAlignment="0" applyProtection="0"/>
    <xf numFmtId="0" fontId="67" fillId="27" borderId="0" applyNumberFormat="0" applyBorder="0" applyAlignment="0" applyProtection="0"/>
    <xf numFmtId="167" fontId="46" fillId="0" borderId="0" applyFill="0" applyBorder="0" applyAlignment="0" applyProtection="0"/>
    <xf numFmtId="165" fontId="46" fillId="0" borderId="0" applyFill="0" applyBorder="0" applyAlignment="0" applyProtection="0"/>
    <xf numFmtId="173" fontId="46" fillId="0" borderId="0" applyFill="0" applyBorder="0" applyAlignment="0" applyProtection="0"/>
    <xf numFmtId="174" fontId="46" fillId="0" borderId="0" applyFill="0" applyBorder="0" applyAlignment="0" applyProtection="0"/>
    <xf numFmtId="174" fontId="46" fillId="0" borderId="0" applyFill="0" applyBorder="0" applyAlignment="0" applyProtection="0"/>
    <xf numFmtId="174" fontId="46" fillId="0" borderId="0" applyFill="0" applyBorder="0" applyAlignment="0" applyProtection="0"/>
    <xf numFmtId="174" fontId="46" fillId="0" borderId="0" applyFill="0" applyBorder="0" applyAlignment="0" applyProtection="0"/>
    <xf numFmtId="174" fontId="46" fillId="0" borderId="0" applyFill="0" applyBorder="0" applyAlignment="0" applyProtection="0"/>
    <xf numFmtId="174" fontId="46" fillId="0" borderId="0" applyFill="0" applyBorder="0" applyAlignment="0" applyProtection="0"/>
    <xf numFmtId="174" fontId="46" fillId="0" borderId="0" applyFill="0" applyBorder="0" applyAlignment="0" applyProtection="0"/>
    <xf numFmtId="166" fontId="46" fillId="0" borderId="0" applyFill="0" applyBorder="0" applyAlignment="0" applyProtection="0"/>
    <xf numFmtId="164" fontId="46" fillId="0" borderId="0" applyFill="0" applyBorder="0" applyAlignment="0" applyProtection="0"/>
    <xf numFmtId="175" fontId="46" fillId="0" borderId="0" applyFill="0" applyBorder="0" applyAlignment="0" applyProtection="0"/>
    <xf numFmtId="176" fontId="46" fillId="0" borderId="0" applyFill="0" applyBorder="0" applyAlignment="0" applyProtection="0"/>
    <xf numFmtId="176" fontId="46" fillId="0" borderId="0" applyFill="0" applyBorder="0" applyAlignment="0" applyProtection="0"/>
    <xf numFmtId="176" fontId="46" fillId="0" borderId="0" applyFill="0" applyBorder="0" applyAlignment="0" applyProtection="0"/>
    <xf numFmtId="176" fontId="46" fillId="0" borderId="0" applyFill="0" applyBorder="0" applyAlignment="0" applyProtection="0"/>
    <xf numFmtId="176" fontId="46" fillId="0" borderId="0" applyFill="0" applyBorder="0" applyAlignment="0" applyProtection="0"/>
    <xf numFmtId="176" fontId="46" fillId="0" borderId="0" applyFill="0" applyBorder="0" applyAlignment="0" applyProtection="0"/>
    <xf numFmtId="176" fontId="46" fillId="0" borderId="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46" fillId="0" borderId="0"/>
    <xf numFmtId="9" fontId="46" fillId="0" borderId="0" applyFill="0" applyBorder="0" applyAlignment="0" applyProtection="0"/>
    <xf numFmtId="0" fontId="67" fillId="28" borderId="0" applyNumberFormat="0" applyBorder="0" applyAlignment="0" applyProtection="0"/>
    <xf numFmtId="0" fontId="67" fillId="29" borderId="0" applyNumberFormat="0" applyBorder="0" applyAlignment="0" applyProtection="0"/>
    <xf numFmtId="0" fontId="67" fillId="30" borderId="0" applyNumberFormat="0" applyBorder="0" applyAlignment="0" applyProtection="0"/>
    <xf numFmtId="0" fontId="67" fillId="31" borderId="0" applyNumberFormat="0" applyBorder="0" applyAlignment="0" applyProtection="0"/>
    <xf numFmtId="0" fontId="67" fillId="32" borderId="0" applyNumberFormat="0" applyBorder="0" applyAlignment="0" applyProtection="0"/>
    <xf numFmtId="0" fontId="67" fillId="33" borderId="0" applyNumberFormat="0" applyBorder="0" applyAlignment="0" applyProtection="0"/>
    <xf numFmtId="0" fontId="70" fillId="34" borderId="21" applyNumberFormat="0" applyAlignment="0" applyProtection="0"/>
    <xf numFmtId="0" fontId="71" fillId="35" borderId="22" applyNumberFormat="0" applyAlignment="0" applyProtection="0"/>
    <xf numFmtId="0" fontId="72" fillId="35" borderId="21" applyNumberFormat="0" applyAlignment="0" applyProtection="0"/>
    <xf numFmtId="0" fontId="73" fillId="0" borderId="19" applyNumberFormat="0" applyFill="0" applyAlignment="0" applyProtection="0"/>
    <xf numFmtId="0" fontId="74" fillId="0" borderId="27" applyNumberFormat="0" applyFill="0" applyAlignment="0" applyProtection="0"/>
    <xf numFmtId="0" fontId="75" fillId="0" borderId="20" applyNumberFormat="0" applyFill="0" applyAlignment="0" applyProtection="0"/>
    <xf numFmtId="0" fontId="75" fillId="0" borderId="0" applyNumberFormat="0" applyFill="0" applyBorder="0" applyAlignment="0" applyProtection="0"/>
    <xf numFmtId="0" fontId="59" fillId="0" borderId="26" applyNumberFormat="0" applyFill="0" applyAlignment="0" applyProtection="0"/>
    <xf numFmtId="0" fontId="76" fillId="36" borderId="24" applyNumberFormat="0" applyAlignment="0" applyProtection="0"/>
    <xf numFmtId="0" fontId="77" fillId="0" borderId="0" applyNumberFormat="0" applyFill="0" applyBorder="0" applyAlignment="0" applyProtection="0"/>
    <xf numFmtId="0" fontId="78" fillId="37" borderId="0" applyNumberFormat="0" applyBorder="0" applyAlignment="0" applyProtection="0"/>
    <xf numFmtId="0" fontId="46" fillId="0" borderId="0"/>
    <xf numFmtId="0" fontId="79" fillId="38" borderId="0" applyNumberFormat="0" applyBorder="0" applyAlignment="0" applyProtection="0"/>
    <xf numFmtId="0" fontId="80" fillId="0" borderId="0" applyNumberFormat="0" applyFill="0" applyBorder="0" applyAlignment="0" applyProtection="0"/>
    <xf numFmtId="0" fontId="46" fillId="39" borderId="25" applyNumberFormat="0" applyAlignment="0" applyProtection="0"/>
    <xf numFmtId="0" fontId="81" fillId="0" borderId="23" applyNumberFormat="0" applyFill="0" applyAlignment="0" applyProtection="0"/>
    <xf numFmtId="0" fontId="82" fillId="0" borderId="0" applyNumberFormat="0" applyFill="0" applyBorder="0" applyAlignment="0" applyProtection="0"/>
    <xf numFmtId="167" fontId="1" fillId="0" borderId="0" applyFont="0" applyFill="0" applyBorder="0" applyAlignment="0" applyProtection="0"/>
    <xf numFmtId="0" fontId="83" fillId="40" borderId="0" applyNumberFormat="0" applyBorder="0" applyAlignment="0" applyProtection="0"/>
    <xf numFmtId="0" fontId="3" fillId="0" borderId="0"/>
    <xf numFmtId="178" fontId="3" fillId="0" borderId="0" applyFont="0" applyFill="0" applyBorder="0" applyAlignment="0" applyProtection="0"/>
    <xf numFmtId="0" fontId="108" fillId="0" borderId="0" applyNumberFormat="0" applyFill="0" applyBorder="0" applyAlignment="0" applyProtection="0">
      <alignment vertical="top"/>
      <protection locked="0"/>
    </xf>
  </cellStyleXfs>
  <cellXfs count="527">
    <xf numFmtId="0" fontId="0" fillId="0" borderId="0" xfId="0"/>
    <xf numFmtId="3" fontId="6" fillId="0" borderId="0" xfId="0" applyNumberFormat="1" applyFont="1" applyAlignment="1" applyProtection="1">
      <alignment vertical="center"/>
      <protection locked="0"/>
    </xf>
    <xf numFmtId="0" fontId="6" fillId="0" borderId="0" xfId="0" applyFont="1" applyAlignment="1" applyProtection="1">
      <alignment vertical="center"/>
      <protection locked="0"/>
    </xf>
    <xf numFmtId="3" fontId="6" fillId="0" borderId="0" xfId="0" applyNumberFormat="1" applyFont="1" applyProtection="1">
      <protection locked="0"/>
    </xf>
    <xf numFmtId="3" fontId="10" fillId="0" borderId="0" xfId="0" applyNumberFormat="1" applyFont="1" applyAlignment="1" applyProtection="1">
      <alignment horizontal="right" vertical="center"/>
      <protection locked="0"/>
    </xf>
    <xf numFmtId="3" fontId="10" fillId="0" borderId="0" xfId="0" applyNumberFormat="1" applyFont="1" applyAlignment="1" applyProtection="1">
      <alignment vertical="center"/>
      <protection locked="0"/>
    </xf>
    <xf numFmtId="3" fontId="10" fillId="0" borderId="0" xfId="3" applyNumberFormat="1" applyFont="1" applyFill="1" applyBorder="1" applyAlignment="1" applyProtection="1">
      <alignment vertical="center"/>
      <protection locked="0"/>
    </xf>
    <xf numFmtId="3" fontId="6" fillId="0" borderId="0" xfId="0" applyNumberFormat="1" applyFont="1" applyAlignment="1" applyProtection="1">
      <alignment wrapText="1"/>
      <protection locked="0"/>
    </xf>
    <xf numFmtId="3" fontId="6" fillId="0" borderId="0" xfId="0" applyNumberFormat="1" applyFont="1" applyAlignment="1" applyProtection="1">
      <alignment vertical="center" wrapText="1"/>
      <protection locked="0"/>
    </xf>
    <xf numFmtId="3" fontId="6" fillId="0" borderId="0" xfId="0" applyNumberFormat="1" applyFont="1" applyAlignment="1" applyProtection="1">
      <alignment horizontal="left" vertical="center" wrapText="1"/>
      <protection locked="0"/>
    </xf>
    <xf numFmtId="169" fontId="10" fillId="0" borderId="0" xfId="3" applyNumberFormat="1" applyFont="1" applyFill="1" applyBorder="1" applyAlignment="1" applyProtection="1">
      <alignment vertical="center"/>
      <protection locked="0"/>
    </xf>
    <xf numFmtId="169" fontId="10" fillId="0" borderId="0" xfId="3" applyNumberFormat="1" applyFont="1" applyFill="1" applyBorder="1" applyAlignment="1" applyProtection="1">
      <alignment horizontal="right" vertical="center"/>
      <protection locked="0"/>
    </xf>
    <xf numFmtId="169" fontId="10" fillId="0" borderId="0" xfId="3" quotePrefix="1" applyNumberFormat="1" applyFont="1" applyFill="1" applyBorder="1" applyAlignment="1" applyProtection="1">
      <alignment horizontal="right" vertical="center"/>
      <protection locked="0"/>
    </xf>
    <xf numFmtId="3" fontId="10" fillId="0" borderId="0" xfId="0" quotePrefix="1" applyNumberFormat="1" applyFont="1" applyAlignment="1" applyProtection="1">
      <alignment horizontal="right" vertical="center"/>
      <protection locked="0"/>
    </xf>
    <xf numFmtId="0" fontId="6" fillId="0" borderId="0" xfId="0" applyFont="1" applyAlignment="1" applyProtection="1">
      <alignment wrapText="1"/>
      <protection locked="0"/>
    </xf>
    <xf numFmtId="0" fontId="6" fillId="0" borderId="0" xfId="0" applyFont="1" applyProtection="1">
      <protection locked="0"/>
    </xf>
    <xf numFmtId="3" fontId="4" fillId="0" borderId="1" xfId="0" applyNumberFormat="1" applyFont="1" applyBorder="1" applyAlignment="1">
      <alignment horizontal="right" wrapText="1"/>
    </xf>
    <xf numFmtId="0" fontId="6" fillId="0" borderId="0" xfId="0" applyFont="1" applyAlignment="1">
      <alignment horizontal="left" vertical="center" wrapText="1"/>
    </xf>
    <xf numFmtId="3" fontId="6" fillId="0" borderId="0" xfId="0" applyNumberFormat="1" applyFont="1" applyAlignment="1">
      <alignment horizontal="left" vertical="center" wrapText="1"/>
    </xf>
    <xf numFmtId="169" fontId="6" fillId="0" borderId="0" xfId="3" applyNumberFormat="1" applyFont="1" applyFill="1" applyBorder="1" applyAlignment="1" applyProtection="1">
      <alignment vertical="center"/>
    </xf>
    <xf numFmtId="3" fontId="6" fillId="0" borderId="0" xfId="0" applyNumberFormat="1" applyFont="1" applyAlignment="1">
      <alignment horizontal="left" vertical="center"/>
    </xf>
    <xf numFmtId="169" fontId="6" fillId="0" borderId="0" xfId="3" applyNumberFormat="1" applyFont="1" applyFill="1" applyBorder="1" applyAlignment="1" applyProtection="1">
      <alignment horizontal="right" vertical="center"/>
    </xf>
    <xf numFmtId="0" fontId="4" fillId="0" borderId="0" xfId="0" applyFont="1" applyAlignment="1">
      <alignment horizontal="left" vertical="center"/>
    </xf>
    <xf numFmtId="3" fontId="4" fillId="0" borderId="0" xfId="0" applyNumberFormat="1" applyFont="1" applyAlignment="1">
      <alignment horizontal="left" vertical="center" wrapText="1"/>
    </xf>
    <xf numFmtId="3" fontId="4" fillId="0" borderId="0" xfId="0" quotePrefix="1" applyNumberFormat="1" applyFont="1" applyAlignment="1">
      <alignment horizontal="right" vertical="center"/>
    </xf>
    <xf numFmtId="0" fontId="6" fillId="0" borderId="0" xfId="0" quotePrefix="1" applyFont="1" applyAlignment="1">
      <alignment horizontal="left" vertical="center"/>
    </xf>
    <xf numFmtId="3" fontId="6" fillId="0" borderId="0" xfId="0" applyNumberFormat="1" applyFont="1" applyAlignment="1">
      <alignment vertical="center"/>
    </xf>
    <xf numFmtId="3" fontId="6" fillId="0" borderId="0" xfId="0" quotePrefix="1" applyNumberFormat="1" applyFont="1" applyAlignment="1">
      <alignment horizontal="right" vertical="center"/>
    </xf>
    <xf numFmtId="3" fontId="9" fillId="0" borderId="0" xfId="0" applyNumberFormat="1" applyFont="1" applyAlignment="1">
      <alignment horizontal="left" vertical="center" wrapText="1"/>
    </xf>
    <xf numFmtId="3" fontId="10" fillId="0" borderId="0" xfId="0" applyNumberFormat="1" applyFont="1" applyAlignment="1">
      <alignment vertical="center"/>
    </xf>
    <xf numFmtId="3" fontId="9" fillId="0" borderId="0" xfId="0" applyNumberFormat="1" applyFont="1" applyAlignment="1">
      <alignment horizontal="left" vertical="center" indent="1"/>
    </xf>
    <xf numFmtId="3" fontId="10" fillId="0" borderId="0" xfId="0" quotePrefix="1" applyNumberFormat="1" applyFont="1" applyAlignment="1">
      <alignment horizontal="right" vertical="center"/>
    </xf>
    <xf numFmtId="0" fontId="8" fillId="0" borderId="0" xfId="0" applyFont="1" applyAlignment="1">
      <alignment horizontal="left" vertical="center"/>
    </xf>
    <xf numFmtId="0" fontId="7" fillId="0" borderId="0" xfId="0" applyFont="1" applyAlignment="1">
      <alignment horizontal="left" vertical="center" wrapText="1"/>
    </xf>
    <xf numFmtId="168" fontId="10" fillId="0" borderId="0" xfId="0" applyNumberFormat="1" applyFont="1" applyAlignment="1">
      <alignment vertical="center"/>
    </xf>
    <xf numFmtId="0" fontId="10" fillId="0" borderId="0" xfId="0" applyFont="1" applyAlignment="1">
      <alignment horizontal="left" vertical="center" wrapText="1"/>
    </xf>
    <xf numFmtId="168" fontId="6" fillId="0" borderId="0" xfId="0" applyNumberFormat="1" applyFont="1" applyAlignment="1">
      <alignment vertical="center"/>
    </xf>
    <xf numFmtId="0" fontId="6" fillId="0" borderId="0" xfId="0" applyFont="1" applyAlignment="1">
      <alignment horizontal="left" vertical="center"/>
    </xf>
    <xf numFmtId="0" fontId="12" fillId="0" borderId="0" xfId="2" applyFont="1" applyAlignment="1">
      <alignment wrapText="1"/>
    </xf>
    <xf numFmtId="3" fontId="6" fillId="0" borderId="0" xfId="0" applyNumberFormat="1" applyFont="1"/>
    <xf numFmtId="0" fontId="10" fillId="0" borderId="0" xfId="0" applyFont="1" applyAlignment="1" applyProtection="1">
      <alignment horizontal="left" vertical="top"/>
      <protection locked="0"/>
    </xf>
    <xf numFmtId="3" fontId="15" fillId="0" borderId="2" xfId="0" applyNumberFormat="1" applyFont="1" applyBorder="1" applyAlignment="1" applyProtection="1">
      <alignment vertical="center" wrapText="1"/>
      <protection locked="0"/>
    </xf>
    <xf numFmtId="0" fontId="13" fillId="0" borderId="0" xfId="0" applyFont="1" applyProtection="1">
      <protection locked="0"/>
    </xf>
    <xf numFmtId="0" fontId="13" fillId="0" borderId="0" xfId="0" applyFont="1"/>
    <xf numFmtId="0" fontId="4" fillId="0" borderId="2" xfId="0" applyFont="1" applyBorder="1" applyAlignment="1">
      <alignment wrapText="1"/>
    </xf>
    <xf numFmtId="3" fontId="16" fillId="0" borderId="2" xfId="0" applyNumberFormat="1" applyFont="1" applyBorder="1"/>
    <xf numFmtId="0" fontId="6" fillId="0" borderId="2" xfId="0" applyFont="1" applyBorder="1" applyAlignment="1">
      <alignment wrapText="1"/>
    </xf>
    <xf numFmtId="3" fontId="13" fillId="0" borderId="2" xfId="0" applyNumberFormat="1" applyFont="1" applyBorder="1"/>
    <xf numFmtId="0" fontId="4" fillId="0" borderId="2" xfId="0" applyFont="1" applyBorder="1" applyAlignment="1">
      <alignment horizontal="center"/>
    </xf>
    <xf numFmtId="3" fontId="4" fillId="0" borderId="1" xfId="0" applyNumberFormat="1" applyFont="1" applyBorder="1" applyAlignment="1">
      <alignment horizontal="right" vertical="center" wrapText="1"/>
    </xf>
    <xf numFmtId="0" fontId="19" fillId="0" borderId="0" xfId="0" applyFont="1" applyAlignment="1" applyProtection="1">
      <alignment horizontal="left" vertical="top"/>
      <protection locked="0"/>
    </xf>
    <xf numFmtId="3" fontId="18" fillId="0" borderId="1" xfId="0" applyNumberFormat="1" applyFont="1" applyBorder="1" applyAlignment="1">
      <alignment horizontal="right" wrapText="1"/>
    </xf>
    <xf numFmtId="3" fontId="19" fillId="0" borderId="0" xfId="0" applyNumberFormat="1" applyFont="1" applyAlignment="1" applyProtection="1">
      <alignment horizontal="right" vertical="center"/>
      <protection locked="0"/>
    </xf>
    <xf numFmtId="3" fontId="19" fillId="0" borderId="0" xfId="0" applyNumberFormat="1" applyFont="1" applyAlignment="1" applyProtection="1">
      <alignment vertical="center"/>
      <protection locked="0"/>
    </xf>
    <xf numFmtId="0" fontId="21" fillId="0" borderId="0" xfId="0" applyFont="1" applyAlignment="1">
      <alignment horizontal="left" vertical="center" wrapText="1"/>
    </xf>
    <xf numFmtId="3" fontId="21" fillId="0" borderId="0" xfId="0" applyNumberFormat="1" applyFont="1" applyAlignment="1">
      <alignment horizontal="left" vertical="center"/>
    </xf>
    <xf numFmtId="169" fontId="21" fillId="0" borderId="0" xfId="3" applyNumberFormat="1" applyFont="1" applyFill="1" applyBorder="1" applyAlignment="1" applyProtection="1">
      <alignment horizontal="right" vertical="center"/>
    </xf>
    <xf numFmtId="169" fontId="21" fillId="0" borderId="0" xfId="3" applyNumberFormat="1" applyFont="1" applyFill="1" applyBorder="1" applyAlignment="1" applyProtection="1">
      <alignment vertical="center"/>
    </xf>
    <xf numFmtId="169" fontId="19" fillId="0" borderId="0" xfId="3" applyNumberFormat="1" applyFont="1" applyFill="1" applyBorder="1" applyAlignment="1" applyProtection="1">
      <alignment horizontal="right" vertical="center"/>
      <protection locked="0"/>
    </xf>
    <xf numFmtId="3" fontId="18" fillId="0" borderId="1" xfId="0" applyNumberFormat="1" applyFont="1" applyBorder="1" applyAlignment="1">
      <alignment horizontal="center" wrapText="1"/>
    </xf>
    <xf numFmtId="0" fontId="18" fillId="0" borderId="0" xfId="0" applyFont="1" applyAlignment="1">
      <alignment horizontal="left" vertical="center"/>
    </xf>
    <xf numFmtId="3" fontId="18" fillId="0" borderId="0" xfId="0" applyNumberFormat="1" applyFont="1" applyAlignment="1">
      <alignment horizontal="left" vertical="center" wrapText="1"/>
    </xf>
    <xf numFmtId="3" fontId="18" fillId="0" borderId="0" xfId="0" quotePrefix="1" applyNumberFormat="1" applyFont="1" applyAlignment="1">
      <alignment horizontal="right" vertical="center"/>
    </xf>
    <xf numFmtId="0" fontId="21" fillId="0" borderId="0" xfId="0" quotePrefix="1" applyFont="1" applyAlignment="1">
      <alignment horizontal="left" vertical="center"/>
    </xf>
    <xf numFmtId="3" fontId="21" fillId="0" borderId="0" xfId="0" applyNumberFormat="1" applyFont="1" applyAlignment="1">
      <alignment horizontal="left" vertical="center" wrapText="1"/>
    </xf>
    <xf numFmtId="3" fontId="19" fillId="0" borderId="0" xfId="0" quotePrefix="1" applyNumberFormat="1" applyFont="1" applyAlignment="1" applyProtection="1">
      <alignment horizontal="right" vertical="center"/>
      <protection locked="0"/>
    </xf>
    <xf numFmtId="3" fontId="21" fillId="0" borderId="0" xfId="0" quotePrefix="1" applyNumberFormat="1" applyFont="1" applyAlignment="1">
      <alignment horizontal="right" vertical="center"/>
    </xf>
    <xf numFmtId="3" fontId="20" fillId="0" borderId="0" xfId="0" applyNumberFormat="1" applyFont="1" applyAlignment="1">
      <alignment horizontal="left" vertical="center" indent="1"/>
    </xf>
    <xf numFmtId="3" fontId="19" fillId="0" borderId="0" xfId="0" quotePrefix="1" applyNumberFormat="1" applyFont="1" applyAlignment="1">
      <alignment horizontal="right" vertical="center"/>
    </xf>
    <xf numFmtId="0" fontId="19" fillId="0" borderId="0" xfId="0" applyFont="1" applyAlignment="1">
      <alignment horizontal="left" vertical="center" wrapText="1"/>
    </xf>
    <xf numFmtId="168" fontId="21" fillId="0" borderId="0" xfId="0" applyNumberFormat="1" applyFont="1" applyAlignment="1">
      <alignment vertical="center"/>
    </xf>
    <xf numFmtId="0" fontId="13" fillId="0" borderId="0" xfId="0" applyFont="1" applyAlignment="1" applyProtection="1">
      <alignment wrapText="1"/>
      <protection locked="0"/>
    </xf>
    <xf numFmtId="3" fontId="10" fillId="0" borderId="0" xfId="0" applyNumberFormat="1" applyFont="1" applyAlignment="1" applyProtection="1">
      <alignment horizontal="left" vertical="center" wrapText="1"/>
      <protection locked="0"/>
    </xf>
    <xf numFmtId="3" fontId="10" fillId="0" borderId="2" xfId="0" applyNumberFormat="1" applyFont="1" applyBorder="1" applyAlignment="1" applyProtection="1">
      <alignment vertical="center" wrapText="1"/>
      <protection locked="0"/>
    </xf>
    <xf numFmtId="0" fontId="19" fillId="0" borderId="0" xfId="0" applyFont="1" applyProtection="1">
      <protection locked="0"/>
    </xf>
    <xf numFmtId="0" fontId="10" fillId="0" borderId="2" xfId="0" applyFont="1" applyBorder="1" applyAlignment="1">
      <alignment wrapText="1"/>
    </xf>
    <xf numFmtId="0" fontId="10" fillId="0" borderId="0" xfId="0" applyFont="1" applyAlignment="1">
      <alignment vertical="center"/>
    </xf>
    <xf numFmtId="0" fontId="10" fillId="0" borderId="0" xfId="0" applyFont="1" applyAlignment="1" applyProtection="1">
      <alignment wrapText="1"/>
      <protection locked="0"/>
    </xf>
    <xf numFmtId="0" fontId="10" fillId="0" borderId="0" xfId="0" applyFont="1" applyProtection="1">
      <protection locked="0"/>
    </xf>
    <xf numFmtId="3" fontId="15" fillId="0" borderId="3" xfId="0" applyNumberFormat="1" applyFont="1" applyBorder="1" applyAlignment="1" applyProtection="1">
      <alignment vertical="center" wrapText="1"/>
      <protection locked="0"/>
    </xf>
    <xf numFmtId="3" fontId="15" fillId="0" borderId="4" xfId="0" applyNumberFormat="1" applyFont="1" applyBorder="1" applyAlignment="1" applyProtection="1">
      <alignment vertical="center" wrapText="1"/>
      <protection locked="0"/>
    </xf>
    <xf numFmtId="0" fontId="23" fillId="0" borderId="5" xfId="0" applyFont="1" applyBorder="1" applyAlignment="1">
      <alignment horizontal="left" vertical="top" wrapText="1"/>
    </xf>
    <xf numFmtId="0" fontId="24" fillId="0" borderId="6" xfId="0" applyFont="1" applyBorder="1"/>
    <xf numFmtId="0" fontId="13" fillId="0" borderId="6" xfId="0" applyFont="1" applyBorder="1" applyProtection="1">
      <protection locked="0"/>
    </xf>
    <xf numFmtId="170" fontId="13" fillId="0" borderId="7" xfId="0" applyNumberFormat="1" applyFont="1" applyBorder="1" applyProtection="1">
      <protection locked="0"/>
    </xf>
    <xf numFmtId="0" fontId="23" fillId="0" borderId="8" xfId="0" applyFont="1" applyBorder="1" applyAlignment="1">
      <alignment horizontal="left" vertical="top" wrapText="1"/>
    </xf>
    <xf numFmtId="0" fontId="24" fillId="0" borderId="9" xfId="0" applyFont="1" applyBorder="1"/>
    <xf numFmtId="0" fontId="13" fillId="0" borderId="9" xfId="0" applyFont="1" applyBorder="1" applyProtection="1">
      <protection locked="0"/>
    </xf>
    <xf numFmtId="170" fontId="13" fillId="0" borderId="10" xfId="0" applyNumberFormat="1" applyFont="1" applyBorder="1" applyProtection="1">
      <protection locked="0"/>
    </xf>
    <xf numFmtId="0" fontId="23" fillId="0" borderId="11" xfId="0" applyFont="1" applyBorder="1" applyAlignment="1">
      <alignment horizontal="left" vertical="top" wrapText="1"/>
    </xf>
    <xf numFmtId="0" fontId="23" fillId="0" borderId="9" xfId="0" applyFont="1" applyBorder="1" applyAlignment="1">
      <alignment horizontal="left" vertical="top" wrapText="1"/>
    </xf>
    <xf numFmtId="0" fontId="24" fillId="0" borderId="12" xfId="0" applyFont="1" applyBorder="1"/>
    <xf numFmtId="0" fontId="13" fillId="0" borderId="12" xfId="0" applyFont="1" applyBorder="1" applyProtection="1">
      <protection locked="0"/>
    </xf>
    <xf numFmtId="170" fontId="13" fillId="0" borderId="13" xfId="0" applyNumberFormat="1" applyFont="1" applyBorder="1" applyProtection="1">
      <protection locked="0"/>
    </xf>
    <xf numFmtId="0" fontId="26" fillId="0" borderId="0" xfId="0" applyFont="1" applyAlignment="1">
      <alignment horizontal="left"/>
    </xf>
    <xf numFmtId="0" fontId="2" fillId="4" borderId="0" xfId="0" applyFont="1" applyFill="1" applyAlignment="1">
      <alignment horizontal="left" indent="1"/>
    </xf>
    <xf numFmtId="0" fontId="29" fillId="4" borderId="0" xfId="0" applyFont="1" applyFill="1" applyAlignment="1">
      <alignment horizontal="left"/>
    </xf>
    <xf numFmtId="0" fontId="26" fillId="4" borderId="0" xfId="0" applyFont="1" applyFill="1" applyAlignment="1">
      <alignment horizontal="left" indent="1"/>
    </xf>
    <xf numFmtId="0" fontId="31" fillId="4" borderId="0" xfId="0" applyFont="1" applyFill="1" applyAlignment="1">
      <alignment horizontal="left" indent="1"/>
    </xf>
    <xf numFmtId="0" fontId="26" fillId="3" borderId="0" xfId="0" applyFont="1" applyFill="1" applyAlignment="1">
      <alignment horizontal="left" wrapText="1"/>
    </xf>
    <xf numFmtId="0" fontId="26" fillId="4" borderId="0" xfId="0" applyFont="1" applyFill="1" applyAlignment="1">
      <alignment horizontal="left" wrapText="1"/>
    </xf>
    <xf numFmtId="3" fontId="26" fillId="0" borderId="0" xfId="0" applyNumberFormat="1" applyFont="1" applyAlignment="1">
      <alignment horizontal="left" wrapText="1"/>
    </xf>
    <xf numFmtId="3" fontId="27" fillId="3" borderId="0" xfId="0" applyNumberFormat="1" applyFont="1" applyFill="1" applyAlignment="1">
      <alignment horizontal="left" wrapText="1"/>
    </xf>
    <xf numFmtId="0" fontId="26" fillId="0" borderId="0" xfId="0" applyFont="1" applyAlignment="1">
      <alignment horizontal="left" wrapText="1"/>
    </xf>
    <xf numFmtId="0" fontId="28" fillId="3" borderId="0" xfId="0" applyFont="1" applyFill="1" applyAlignment="1">
      <alignment horizontal="left" wrapText="1"/>
    </xf>
    <xf numFmtId="0" fontId="2" fillId="0" borderId="0" xfId="0" applyFont="1" applyAlignment="1">
      <alignment horizontal="left"/>
    </xf>
    <xf numFmtId="0" fontId="2" fillId="0" borderId="0" xfId="0" applyFont="1" applyAlignment="1">
      <alignment horizontal="left" wrapText="1"/>
    </xf>
    <xf numFmtId="0" fontId="2" fillId="4" borderId="0" xfId="0" applyFont="1" applyFill="1" applyAlignment="1">
      <alignment horizontal="left"/>
    </xf>
    <xf numFmtId="0" fontId="26" fillId="0" borderId="14" xfId="0" applyFont="1" applyBorder="1" applyAlignment="1">
      <alignment horizontal="left"/>
    </xf>
    <xf numFmtId="0" fontId="26" fillId="4" borderId="14" xfId="0" applyFont="1" applyFill="1" applyBorder="1" applyAlignment="1">
      <alignment horizontal="left"/>
    </xf>
    <xf numFmtId="3" fontId="26" fillId="0" borderId="14" xfId="0" applyNumberFormat="1" applyFont="1" applyBorder="1" applyAlignment="1">
      <alignment horizontal="left"/>
    </xf>
    <xf numFmtId="3" fontId="26" fillId="0" borderId="0" xfId="0" applyNumberFormat="1" applyFont="1" applyAlignment="1">
      <alignment horizontal="left"/>
    </xf>
    <xf numFmtId="9" fontId="2" fillId="0" borderId="0" xfId="3" applyFont="1" applyBorder="1" applyAlignment="1">
      <alignment horizontal="left"/>
    </xf>
    <xf numFmtId="167" fontId="29" fillId="0" borderId="0" xfId="0" applyNumberFormat="1" applyFont="1" applyAlignment="1">
      <alignment horizontal="left"/>
    </xf>
    <xf numFmtId="167" fontId="26" fillId="0" borderId="0" xfId="0" applyNumberFormat="1" applyFont="1" applyAlignment="1">
      <alignment horizontal="left"/>
    </xf>
    <xf numFmtId="3" fontId="26" fillId="0" borderId="0" xfId="0" applyNumberFormat="1" applyFont="1" applyAlignment="1">
      <alignment horizontal="left" vertical="top"/>
    </xf>
    <xf numFmtId="167" fontId="2" fillId="0" borderId="0" xfId="0" applyNumberFormat="1" applyFont="1" applyAlignment="1">
      <alignment horizontal="left"/>
    </xf>
    <xf numFmtId="167" fontId="26" fillId="5" borderId="0" xfId="0" applyNumberFormat="1" applyFont="1" applyFill="1" applyAlignment="1">
      <alignment horizontal="left"/>
    </xf>
    <xf numFmtId="167" fontId="29" fillId="5" borderId="0" xfId="0" applyNumberFormat="1" applyFont="1" applyFill="1" applyAlignment="1">
      <alignment horizontal="left"/>
    </xf>
    <xf numFmtId="167" fontId="2" fillId="5" borderId="0" xfId="0" applyNumberFormat="1" applyFont="1" applyFill="1" applyAlignment="1">
      <alignment horizontal="left"/>
    </xf>
    <xf numFmtId="167" fontId="30" fillId="0" borderId="0" xfId="0" applyNumberFormat="1" applyFont="1" applyAlignment="1">
      <alignment horizontal="left" vertical="center" wrapText="1"/>
    </xf>
    <xf numFmtId="0" fontId="31" fillId="0" borderId="0" xfId="0" applyFont="1" applyAlignment="1">
      <alignment horizontal="left"/>
    </xf>
    <xf numFmtId="0" fontId="31" fillId="0" borderId="0" xfId="0" applyFont="1" applyAlignment="1">
      <alignment horizontal="left" wrapText="1"/>
    </xf>
    <xf numFmtId="167" fontId="32" fillId="0" borderId="0" xfId="0" applyNumberFormat="1" applyFont="1" applyAlignment="1">
      <alignment horizontal="left" vertical="center" wrapText="1"/>
    </xf>
    <xf numFmtId="167" fontId="31" fillId="0" borderId="0" xfId="0" applyNumberFormat="1" applyFont="1" applyAlignment="1">
      <alignment horizontal="left"/>
    </xf>
    <xf numFmtId="167" fontId="35" fillId="0" borderId="0" xfId="0" applyNumberFormat="1" applyFont="1" applyAlignment="1">
      <alignment vertical="center" wrapText="1"/>
    </xf>
    <xf numFmtId="167" fontId="25" fillId="0" borderId="0" xfId="0" applyNumberFormat="1" applyFont="1" applyAlignment="1">
      <alignment horizontal="left"/>
    </xf>
    <xf numFmtId="3" fontId="22" fillId="3" borderId="6" xfId="0" applyNumberFormat="1" applyFont="1" applyFill="1" applyBorder="1" applyAlignment="1">
      <alignment vertical="center"/>
    </xf>
    <xf numFmtId="167" fontId="37" fillId="5" borderId="0" xfId="0" applyNumberFormat="1" applyFont="1" applyFill="1" applyAlignment="1">
      <alignment horizontal="left"/>
    </xf>
    <xf numFmtId="3" fontId="41" fillId="0" borderId="0" xfId="0" applyNumberFormat="1" applyFont="1" applyAlignment="1">
      <alignment horizontal="center" vertical="center"/>
    </xf>
    <xf numFmtId="9" fontId="40" fillId="0" borderId="0" xfId="3" applyFont="1" applyFill="1" applyBorder="1" applyAlignment="1" applyProtection="1">
      <alignment horizontal="center" vertical="center" wrapText="1"/>
      <protection locked="0"/>
    </xf>
    <xf numFmtId="0" fontId="42" fillId="0" borderId="0" xfId="0" applyFont="1" applyAlignment="1">
      <alignment horizontal="left"/>
    </xf>
    <xf numFmtId="9" fontId="39" fillId="0" borderId="0" xfId="3" applyFont="1" applyBorder="1" applyAlignment="1">
      <alignment horizontal="center"/>
    </xf>
    <xf numFmtId="3" fontId="39" fillId="0" borderId="0" xfId="0" applyNumberFormat="1" applyFont="1" applyAlignment="1">
      <alignment horizontal="center"/>
    </xf>
    <xf numFmtId="3" fontId="40" fillId="0" borderId="0" xfId="0" applyNumberFormat="1" applyFont="1" applyAlignment="1" applyProtection="1">
      <alignment horizontal="center" vertical="center" wrapText="1"/>
      <protection locked="0"/>
    </xf>
    <xf numFmtId="3" fontId="7" fillId="0" borderId="5" xfId="3" applyNumberFormat="1" applyFont="1" applyFill="1" applyBorder="1" applyAlignment="1" applyProtection="1">
      <alignment vertical="center"/>
      <protection locked="0"/>
    </xf>
    <xf numFmtId="3" fontId="7" fillId="0" borderId="8" xfId="3" applyNumberFormat="1" applyFont="1" applyFill="1" applyBorder="1" applyAlignment="1" applyProtection="1">
      <alignment vertical="center"/>
      <protection locked="0"/>
    </xf>
    <xf numFmtId="3" fontId="7" fillId="0" borderId="11" xfId="3" applyNumberFormat="1" applyFont="1" applyFill="1" applyBorder="1" applyAlignment="1" applyProtection="1">
      <alignment vertical="center"/>
      <protection locked="0"/>
    </xf>
    <xf numFmtId="3" fontId="7" fillId="0" borderId="9" xfId="3" applyNumberFormat="1" applyFont="1" applyFill="1" applyBorder="1" applyAlignment="1" applyProtection="1">
      <alignment vertical="center"/>
      <protection locked="0"/>
    </xf>
    <xf numFmtId="169" fontId="10" fillId="3" borderId="0" xfId="3" applyNumberFormat="1" applyFont="1" applyFill="1" applyBorder="1" applyAlignment="1" applyProtection="1">
      <alignment vertical="center"/>
      <protection locked="0"/>
    </xf>
    <xf numFmtId="3" fontId="43" fillId="3" borderId="5" xfId="0" applyNumberFormat="1" applyFont="1" applyFill="1" applyBorder="1" applyAlignment="1">
      <alignment horizontal="right" vertical="center"/>
    </xf>
    <xf numFmtId="3" fontId="43" fillId="3" borderId="8" xfId="0" applyNumberFormat="1" applyFont="1" applyFill="1" applyBorder="1" applyAlignment="1">
      <alignment horizontal="right" vertical="center"/>
    </xf>
    <xf numFmtId="3" fontId="43" fillId="3" borderId="11" xfId="0" applyNumberFormat="1" applyFont="1" applyFill="1" applyBorder="1" applyAlignment="1">
      <alignment horizontal="right" vertical="center"/>
    </xf>
    <xf numFmtId="3" fontId="43" fillId="3" borderId="10" xfId="0" applyNumberFormat="1" applyFont="1" applyFill="1" applyBorder="1" applyAlignment="1">
      <alignment horizontal="right" vertical="center"/>
    </xf>
    <xf numFmtId="3" fontId="43" fillId="3" borderId="6" xfId="0" applyNumberFormat="1" applyFont="1" applyFill="1" applyBorder="1" applyAlignment="1">
      <alignment vertical="center"/>
    </xf>
    <xf numFmtId="0" fontId="37" fillId="0" borderId="0" xfId="0" applyFont="1" applyAlignment="1">
      <alignment horizontal="left" wrapText="1"/>
    </xf>
    <xf numFmtId="3" fontId="21" fillId="5" borderId="0" xfId="0" applyNumberFormat="1" applyFont="1" applyFill="1" applyAlignment="1">
      <alignment horizontal="left" vertical="center" wrapText="1"/>
    </xf>
    <xf numFmtId="0" fontId="6" fillId="5" borderId="0" xfId="0" quotePrefix="1" applyFont="1" applyFill="1" applyAlignment="1">
      <alignment horizontal="left" vertical="center"/>
    </xf>
    <xf numFmtId="3" fontId="6" fillId="5" borderId="0" xfId="0" applyNumberFormat="1" applyFont="1" applyFill="1" applyAlignment="1">
      <alignment horizontal="left" vertical="center" wrapText="1"/>
    </xf>
    <xf numFmtId="3" fontId="10" fillId="5" borderId="0" xfId="0" applyNumberFormat="1" applyFont="1" applyFill="1" applyAlignment="1" applyProtection="1">
      <alignment vertical="center"/>
      <protection locked="0"/>
    </xf>
    <xf numFmtId="0" fontId="6" fillId="5" borderId="0" xfId="0" applyFont="1" applyFill="1" applyAlignment="1">
      <alignment horizontal="left" vertical="center"/>
    </xf>
    <xf numFmtId="0" fontId="12" fillId="5" borderId="0" xfId="2" applyFont="1" applyFill="1" applyAlignment="1">
      <alignment wrapText="1"/>
    </xf>
    <xf numFmtId="3" fontId="6" fillId="5" borderId="0" xfId="0" quotePrefix="1" applyNumberFormat="1" applyFont="1" applyFill="1" applyAlignment="1">
      <alignment horizontal="right" vertical="center"/>
    </xf>
    <xf numFmtId="3" fontId="10" fillId="5" borderId="0" xfId="0" quotePrefix="1" applyNumberFormat="1" applyFont="1" applyFill="1" applyAlignment="1" applyProtection="1">
      <alignment horizontal="right" vertical="center"/>
      <protection locked="0"/>
    </xf>
    <xf numFmtId="169" fontId="10" fillId="5" borderId="0" xfId="3" applyNumberFormat="1" applyFont="1" applyFill="1" applyBorder="1" applyAlignment="1" applyProtection="1">
      <alignment vertical="center"/>
      <protection locked="0"/>
    </xf>
    <xf numFmtId="0" fontId="4" fillId="5" borderId="0" xfId="0" applyFont="1" applyFill="1" applyAlignment="1">
      <alignment horizontal="left" vertical="center"/>
    </xf>
    <xf numFmtId="0" fontId="18" fillId="5" borderId="0" xfId="0" applyFont="1" applyFill="1" applyAlignment="1">
      <alignment horizontal="left" vertical="center"/>
    </xf>
    <xf numFmtId="3" fontId="6" fillId="5" borderId="0" xfId="0" applyNumberFormat="1" applyFont="1" applyFill="1" applyAlignment="1" applyProtection="1">
      <alignment vertical="center"/>
      <protection locked="0"/>
    </xf>
    <xf numFmtId="3" fontId="18" fillId="5" borderId="1" xfId="0" applyNumberFormat="1" applyFont="1" applyFill="1" applyBorder="1" applyAlignment="1">
      <alignment horizontal="right" wrapText="1"/>
    </xf>
    <xf numFmtId="3" fontId="4" fillId="5" borderId="1" xfId="0" applyNumberFormat="1" applyFont="1" applyFill="1" applyBorder="1" applyAlignment="1">
      <alignment horizontal="right" wrapText="1"/>
    </xf>
    <xf numFmtId="3" fontId="6" fillId="5" borderId="0" xfId="0" applyNumberFormat="1" applyFont="1" applyFill="1" applyAlignment="1" applyProtection="1">
      <alignment wrapText="1"/>
      <protection locked="0"/>
    </xf>
    <xf numFmtId="3" fontId="6" fillId="5" borderId="0" xfId="0" applyNumberFormat="1" applyFont="1" applyFill="1" applyAlignment="1">
      <alignment horizontal="left" vertical="center"/>
    </xf>
    <xf numFmtId="3" fontId="4" fillId="5" borderId="0" xfId="0" applyNumberFormat="1" applyFont="1" applyFill="1" applyAlignment="1">
      <alignment horizontal="left" vertical="center" wrapText="1"/>
    </xf>
    <xf numFmtId="3" fontId="4" fillId="5" borderId="0" xfId="0" quotePrefix="1" applyNumberFormat="1" applyFont="1" applyFill="1" applyAlignment="1">
      <alignment horizontal="right" vertical="center"/>
    </xf>
    <xf numFmtId="3" fontId="18" fillId="5" borderId="0" xfId="0" applyNumberFormat="1" applyFont="1" applyFill="1" applyAlignment="1">
      <alignment horizontal="left" vertical="center" wrapText="1"/>
    </xf>
    <xf numFmtId="3" fontId="18" fillId="5" borderId="0" xfId="0" quotePrefix="1" applyNumberFormat="1" applyFont="1" applyFill="1" applyAlignment="1">
      <alignment horizontal="right" vertical="center"/>
    </xf>
    <xf numFmtId="0" fontId="21" fillId="5" borderId="0" xfId="0" quotePrefix="1" applyFont="1" applyFill="1" applyAlignment="1">
      <alignment horizontal="left" vertical="center"/>
    </xf>
    <xf numFmtId="3" fontId="21" fillId="5" borderId="0" xfId="0" quotePrefix="1" applyNumberFormat="1" applyFont="1" applyFill="1" applyAlignment="1">
      <alignment horizontal="right" vertical="center"/>
    </xf>
    <xf numFmtId="3" fontId="10" fillId="5" borderId="0" xfId="0" applyNumberFormat="1" applyFont="1" applyFill="1" applyAlignment="1">
      <alignment vertical="center"/>
    </xf>
    <xf numFmtId="0" fontId="8" fillId="5" borderId="0" xfId="0" applyFont="1" applyFill="1" applyAlignment="1">
      <alignment horizontal="left" vertical="center"/>
    </xf>
    <xf numFmtId="0" fontId="7" fillId="5" borderId="0" xfId="0" applyFont="1" applyFill="1" applyAlignment="1">
      <alignment horizontal="left" vertical="center" wrapText="1"/>
    </xf>
    <xf numFmtId="168" fontId="10" fillId="5" borderId="0" xfId="0" applyNumberFormat="1" applyFont="1" applyFill="1" applyAlignment="1">
      <alignment vertical="center"/>
    </xf>
    <xf numFmtId="0" fontId="19" fillId="5" borderId="0" xfId="0" applyFont="1" applyFill="1" applyAlignment="1">
      <alignment horizontal="left" vertical="center" wrapText="1"/>
    </xf>
    <xf numFmtId="168" fontId="21" fillId="5" borderId="0" xfId="0" applyNumberFormat="1" applyFont="1" applyFill="1" applyAlignment="1">
      <alignment vertical="center"/>
    </xf>
    <xf numFmtId="0" fontId="10" fillId="5" borderId="0" xfId="0" applyFont="1" applyFill="1" applyAlignment="1">
      <alignment horizontal="left" vertical="center" wrapText="1"/>
    </xf>
    <xf numFmtId="168" fontId="6" fillId="5" borderId="0" xfId="0" applyNumberFormat="1" applyFont="1" applyFill="1" applyAlignment="1">
      <alignment vertical="center"/>
    </xf>
    <xf numFmtId="0" fontId="6" fillId="5" borderId="0" xfId="0" applyFont="1" applyFill="1" applyProtection="1">
      <protection locked="0"/>
    </xf>
    <xf numFmtId="3" fontId="4" fillId="7" borderId="0" xfId="0" quotePrefix="1" applyNumberFormat="1" applyFont="1" applyFill="1" applyAlignment="1">
      <alignment horizontal="right" vertical="center"/>
    </xf>
    <xf numFmtId="169" fontId="6" fillId="7" borderId="0" xfId="3" applyNumberFormat="1" applyFont="1" applyFill="1" applyBorder="1" applyAlignment="1" applyProtection="1">
      <alignment vertical="center"/>
    </xf>
    <xf numFmtId="169" fontId="10" fillId="7" borderId="0" xfId="3" quotePrefix="1" applyNumberFormat="1" applyFont="1" applyFill="1" applyBorder="1" applyAlignment="1" applyProtection="1">
      <alignment horizontal="right" vertical="center"/>
      <protection locked="0"/>
    </xf>
    <xf numFmtId="4" fontId="6" fillId="0" borderId="0" xfId="0" applyNumberFormat="1" applyFont="1" applyAlignment="1" applyProtection="1">
      <alignment vertical="center"/>
      <protection locked="0"/>
    </xf>
    <xf numFmtId="3" fontId="4" fillId="0" borderId="0" xfId="0" applyNumberFormat="1" applyFont="1" applyAlignment="1">
      <alignment horizontal="right" wrapText="1"/>
    </xf>
    <xf numFmtId="1" fontId="47" fillId="0" borderId="0" xfId="0" applyNumberFormat="1" applyFont="1" applyProtection="1">
      <protection locked="0"/>
    </xf>
    <xf numFmtId="0" fontId="47" fillId="0" borderId="0" xfId="0" applyFont="1" applyAlignment="1" applyProtection="1">
      <alignment wrapText="1"/>
      <protection locked="0"/>
    </xf>
    <xf numFmtId="0" fontId="6" fillId="7" borderId="0" xfId="0" applyFont="1" applyFill="1" applyAlignment="1">
      <alignment horizontal="left" vertical="center" wrapText="1"/>
    </xf>
    <xf numFmtId="0" fontId="49" fillId="0" borderId="0" xfId="0" applyFont="1" applyProtection="1">
      <protection locked="0"/>
    </xf>
    <xf numFmtId="0" fontId="49" fillId="0" borderId="0" xfId="0" applyFont="1" applyAlignment="1" applyProtection="1">
      <alignment wrapText="1"/>
      <protection locked="0"/>
    </xf>
    <xf numFmtId="0" fontId="14" fillId="0" borderId="0" xfId="0" applyFont="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lignment vertical="center"/>
    </xf>
    <xf numFmtId="0" fontId="14" fillId="0" borderId="0" xfId="0" applyFont="1" applyAlignment="1">
      <alignment horizontal="center" vertical="center"/>
    </xf>
    <xf numFmtId="3" fontId="14" fillId="0" borderId="2" xfId="0" applyNumberFormat="1" applyFont="1" applyBorder="1" applyAlignment="1" applyProtection="1">
      <alignment vertical="center" wrapText="1"/>
      <protection locked="0"/>
    </xf>
    <xf numFmtId="0" fontId="47" fillId="0" borderId="0" xfId="0" applyFont="1" applyProtection="1">
      <protection locked="0"/>
    </xf>
    <xf numFmtId="0" fontId="10" fillId="7" borderId="0" xfId="0" applyFont="1" applyFill="1" applyAlignment="1" applyProtection="1">
      <alignment horizontal="left" vertical="top"/>
      <protection locked="0"/>
    </xf>
    <xf numFmtId="3" fontId="4" fillId="0" borderId="0" xfId="0" applyNumberFormat="1" applyFont="1" applyAlignment="1">
      <alignment horizontal="center" wrapText="1"/>
    </xf>
    <xf numFmtId="168" fontId="6" fillId="0" borderId="0" xfId="0" applyNumberFormat="1" applyFont="1" applyAlignment="1" applyProtection="1">
      <alignment vertical="center"/>
      <protection locked="0"/>
    </xf>
    <xf numFmtId="0" fontId="6" fillId="5" borderId="0" xfId="0" applyFont="1" applyFill="1" applyAlignment="1">
      <alignment horizontal="left" vertical="center" wrapText="1"/>
    </xf>
    <xf numFmtId="0" fontId="44" fillId="0" borderId="0" xfId="0" applyFont="1" applyAlignment="1" applyProtection="1">
      <alignment horizontal="left" vertical="center"/>
      <protection locked="0"/>
    </xf>
    <xf numFmtId="0" fontId="11" fillId="0" borderId="0" xfId="0" applyFont="1" applyAlignment="1" applyProtection="1">
      <alignment vertical="center" wrapText="1"/>
      <protection locked="0"/>
    </xf>
    <xf numFmtId="2" fontId="6" fillId="0" borderId="0" xfId="0" quotePrefix="1" applyNumberFormat="1" applyFont="1" applyAlignment="1">
      <alignment horizontal="left" vertical="center"/>
    </xf>
    <xf numFmtId="2" fontId="6" fillId="0" borderId="0" xfId="0" applyNumberFormat="1" applyFont="1" applyAlignment="1">
      <alignment horizontal="left" vertical="center" wrapText="1"/>
    </xf>
    <xf numFmtId="2" fontId="10" fillId="0" borderId="0" xfId="0" quotePrefix="1" applyNumberFormat="1" applyFont="1" applyAlignment="1" applyProtection="1">
      <alignment horizontal="right" vertical="center"/>
      <protection locked="0"/>
    </xf>
    <xf numFmtId="2" fontId="6" fillId="0" borderId="0" xfId="0" applyNumberFormat="1" applyFont="1" applyAlignment="1">
      <alignment vertical="center"/>
    </xf>
    <xf numFmtId="2" fontId="9" fillId="0" borderId="0" xfId="0" applyNumberFormat="1" applyFont="1" applyAlignment="1">
      <alignment horizontal="left" vertical="center" wrapText="1"/>
    </xf>
    <xf numFmtId="2" fontId="10" fillId="0" borderId="0" xfId="0" applyNumberFormat="1" applyFont="1" applyAlignment="1">
      <alignment vertical="center"/>
    </xf>
    <xf numFmtId="2" fontId="10" fillId="0" borderId="0" xfId="0" applyNumberFormat="1" applyFont="1" applyAlignment="1" applyProtection="1">
      <alignment vertical="center"/>
      <protection locked="0"/>
    </xf>
    <xf numFmtId="2" fontId="6" fillId="0" borderId="0" xfId="0" applyNumberFormat="1" applyFont="1" applyAlignment="1" applyProtection="1">
      <alignment horizontal="left" vertical="center" wrapText="1"/>
      <protection locked="0"/>
    </xf>
    <xf numFmtId="2" fontId="6" fillId="0" borderId="0" xfId="0" quotePrefix="1" applyNumberFormat="1" applyFont="1" applyAlignment="1" applyProtection="1">
      <alignment horizontal="right" vertical="center"/>
      <protection locked="0"/>
    </xf>
    <xf numFmtId="2" fontId="6" fillId="0" borderId="0" xfId="0" applyNumberFormat="1" applyFont="1" applyAlignment="1">
      <alignment horizontal="left" vertical="center"/>
    </xf>
    <xf numFmtId="2" fontId="6" fillId="0" borderId="0" xfId="0" quotePrefix="1" applyNumberFormat="1" applyFont="1" applyAlignment="1">
      <alignment vertical="center"/>
    </xf>
    <xf numFmtId="168" fontId="0" fillId="0" borderId="0" xfId="0" applyNumberFormat="1" applyAlignment="1">
      <alignment vertical="center"/>
    </xf>
    <xf numFmtId="0" fontId="51" fillId="0" borderId="18" xfId="0" applyFont="1" applyBorder="1" applyAlignment="1">
      <alignment horizontal="left"/>
    </xf>
    <xf numFmtId="0" fontId="0" fillId="0" borderId="0" xfId="0" applyAlignment="1">
      <alignment horizontal="left" indent="1"/>
    </xf>
    <xf numFmtId="0" fontId="53" fillId="0" borderId="0" xfId="0" applyFont="1" applyProtection="1">
      <protection locked="0"/>
    </xf>
    <xf numFmtId="0" fontId="8" fillId="0" borderId="0" xfId="0" applyFont="1" applyAlignment="1">
      <alignment vertical="center"/>
    </xf>
    <xf numFmtId="0" fontId="8" fillId="0" borderId="0" xfId="0" applyFont="1" applyAlignment="1">
      <alignment vertical="center" wrapText="1"/>
    </xf>
    <xf numFmtId="0" fontId="44" fillId="0" borderId="0" xfId="0" applyFont="1" applyAlignment="1">
      <alignment horizontal="center" vertical="center"/>
    </xf>
    <xf numFmtId="3" fontId="44" fillId="0" borderId="0" xfId="0" applyNumberFormat="1" applyFont="1" applyAlignment="1">
      <alignment horizontal="center" vertical="center"/>
    </xf>
    <xf numFmtId="3" fontId="4" fillId="0" borderId="0" xfId="0" quotePrefix="1" applyNumberFormat="1" applyFont="1" applyAlignment="1">
      <alignment horizontal="center" vertical="center"/>
    </xf>
    <xf numFmtId="168" fontId="52" fillId="0" borderId="0" xfId="0" applyNumberFormat="1" applyFont="1" applyAlignment="1">
      <alignment vertical="center"/>
    </xf>
    <xf numFmtId="0" fontId="6" fillId="0" borderId="0" xfId="2" applyFont="1" applyAlignment="1">
      <alignment wrapText="1"/>
    </xf>
    <xf numFmtId="0" fontId="51" fillId="0" borderId="18" xfId="0" applyFont="1" applyBorder="1"/>
    <xf numFmtId="171" fontId="53" fillId="0" borderId="0" xfId="0" applyNumberFormat="1" applyFont="1" applyProtection="1">
      <protection locked="0"/>
    </xf>
    <xf numFmtId="0" fontId="14" fillId="0" borderId="0" xfId="0" applyFont="1" applyAlignment="1">
      <alignment vertical="center" wrapText="1"/>
    </xf>
    <xf numFmtId="2" fontId="48" fillId="0" borderId="0" xfId="0" quotePrefix="1" applyNumberFormat="1" applyFont="1" applyAlignment="1">
      <alignment vertical="center"/>
    </xf>
    <xf numFmtId="4" fontId="61" fillId="0" borderId="2" xfId="0" applyNumberFormat="1" applyFont="1" applyBorder="1" applyAlignment="1">
      <alignment vertical="center" wrapText="1"/>
    </xf>
    <xf numFmtId="4" fontId="60" fillId="0" borderId="2" xfId="0" applyNumberFormat="1" applyFont="1" applyBorder="1" applyAlignment="1">
      <alignment vertical="center" wrapText="1"/>
    </xf>
    <xf numFmtId="4" fontId="54" fillId="0" borderId="2" xfId="0" applyNumberFormat="1" applyFont="1" applyBorder="1" applyAlignment="1">
      <alignment vertical="center" wrapText="1"/>
    </xf>
    <xf numFmtId="0" fontId="10" fillId="0" borderId="0" xfId="0" applyFont="1" applyAlignment="1" applyProtection="1">
      <alignment horizontal="left" vertical="center" wrapText="1"/>
      <protection locked="0"/>
    </xf>
    <xf numFmtId="3" fontId="4" fillId="7" borderId="0" xfId="0" quotePrefix="1" applyNumberFormat="1" applyFont="1" applyFill="1" applyAlignment="1">
      <alignment horizontal="center" vertical="center"/>
    </xf>
    <xf numFmtId="0" fontId="62" fillId="2" borderId="0" xfId="0" applyFont="1" applyFill="1" applyAlignment="1">
      <alignment vertical="center"/>
    </xf>
    <xf numFmtId="0" fontId="62" fillId="2" borderId="0" xfId="0" applyFont="1" applyFill="1" applyAlignment="1">
      <alignment horizontal="left" vertical="center"/>
    </xf>
    <xf numFmtId="0" fontId="62" fillId="2" borderId="0" xfId="0" applyFont="1" applyFill="1" applyAlignment="1">
      <alignment vertical="center" wrapText="1"/>
    </xf>
    <xf numFmtId="0" fontId="53" fillId="0" borderId="0" xfId="0" applyFont="1" applyAlignment="1">
      <alignment horizontal="left" vertical="center"/>
    </xf>
    <xf numFmtId="0" fontId="53" fillId="0" borderId="0" xfId="0" applyFont="1" applyAlignment="1">
      <alignment vertical="center" wrapText="1"/>
    </xf>
    <xf numFmtId="0" fontId="53" fillId="0" borderId="0" xfId="0" applyFont="1" applyAlignment="1">
      <alignment vertical="center"/>
    </xf>
    <xf numFmtId="0" fontId="56" fillId="0" borderId="0" xfId="0" applyFont="1" applyAlignment="1">
      <alignment vertical="center" wrapText="1"/>
    </xf>
    <xf numFmtId="0" fontId="63" fillId="0" borderId="0" xfId="0" applyFont="1" applyAlignment="1">
      <alignment horizontal="left" vertical="center"/>
    </xf>
    <xf numFmtId="0" fontId="63" fillId="0" borderId="0" xfId="0" applyFont="1" applyAlignment="1">
      <alignment vertical="center" wrapText="1"/>
    </xf>
    <xf numFmtId="0" fontId="4" fillId="0" borderId="0" xfId="0" applyFont="1" applyAlignment="1">
      <alignment horizontal="center" vertical="center"/>
    </xf>
    <xf numFmtId="0" fontId="57" fillId="9" borderId="2" xfId="0" applyFont="1" applyFill="1" applyBorder="1" applyAlignment="1">
      <alignment vertical="center" wrapText="1"/>
    </xf>
    <xf numFmtId="0" fontId="57" fillId="9" borderId="2" xfId="0" applyFont="1" applyFill="1" applyBorder="1" applyAlignment="1">
      <alignment horizontal="center" vertical="center" wrapText="1"/>
    </xf>
    <xf numFmtId="171" fontId="65" fillId="0" borderId="0" xfId="0" applyNumberFormat="1" applyFont="1" applyProtection="1">
      <protection locked="0"/>
    </xf>
    <xf numFmtId="0" fontId="14" fillId="0" borderId="0" xfId="0" applyFont="1" applyProtection="1">
      <protection locked="0"/>
    </xf>
    <xf numFmtId="0" fontId="66" fillId="0" borderId="0" xfId="0" applyFont="1" applyProtection="1">
      <protection locked="0"/>
    </xf>
    <xf numFmtId="0" fontId="50" fillId="0" borderId="0" xfId="0" applyFont="1" applyProtection="1">
      <protection locked="0"/>
    </xf>
    <xf numFmtId="3" fontId="4" fillId="0" borderId="0" xfId="0" applyNumberFormat="1" applyFont="1" applyAlignment="1">
      <alignment vertical="center"/>
    </xf>
    <xf numFmtId="0" fontId="84" fillId="0" borderId="2" xfId="0" applyFont="1" applyBorder="1" applyAlignment="1">
      <alignment horizontal="left" vertical="center" wrapText="1"/>
    </xf>
    <xf numFmtId="171" fontId="84" fillId="0" borderId="2" xfId="0" applyNumberFormat="1" applyFont="1" applyBorder="1" applyAlignment="1">
      <alignment horizontal="center" vertical="center" wrapText="1"/>
    </xf>
    <xf numFmtId="171" fontId="64" fillId="0" borderId="2" xfId="0" applyNumberFormat="1" applyFont="1" applyBorder="1" applyAlignment="1">
      <alignment horizontal="center" vertical="center" wrapText="1"/>
    </xf>
    <xf numFmtId="0" fontId="64" fillId="0" borderId="2" xfId="0" applyFont="1" applyBorder="1" applyAlignment="1">
      <alignment horizontal="left" vertical="center" wrapText="1"/>
    </xf>
    <xf numFmtId="0" fontId="85" fillId="0" borderId="2" xfId="0" applyFont="1" applyBorder="1" applyAlignment="1">
      <alignment horizontal="left" vertical="center" wrapText="1"/>
    </xf>
    <xf numFmtId="3" fontId="58" fillId="0" borderId="2" xfId="0" applyNumberFormat="1" applyFont="1" applyBorder="1" applyAlignment="1">
      <alignment horizontal="center" vertical="center"/>
    </xf>
    <xf numFmtId="171" fontId="87" fillId="0" borderId="2" xfId="0" applyNumberFormat="1" applyFont="1" applyBorder="1" applyAlignment="1">
      <alignment horizontal="center" wrapText="1"/>
    </xf>
    <xf numFmtId="171" fontId="88" fillId="0" borderId="2" xfId="0" applyNumberFormat="1" applyFont="1" applyBorder="1" applyAlignment="1">
      <alignment horizontal="center" wrapText="1"/>
    </xf>
    <xf numFmtId="0" fontId="89" fillId="0" borderId="2" xfId="0" applyFont="1" applyBorder="1" applyAlignment="1">
      <alignment horizontal="left" vertical="center" wrapText="1"/>
    </xf>
    <xf numFmtId="0" fontId="90"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6" borderId="0" xfId="0" applyFont="1" applyFill="1" applyAlignment="1">
      <alignment horizontal="left" vertical="center"/>
    </xf>
    <xf numFmtId="0" fontId="6" fillId="0" borderId="0" xfId="0" quotePrefix="1" applyFont="1" applyAlignment="1">
      <alignment horizontal="center" vertical="center"/>
    </xf>
    <xf numFmtId="0" fontId="8" fillId="0" borderId="0" xfId="0" applyFont="1" applyAlignment="1">
      <alignment horizontal="center" vertical="center"/>
    </xf>
    <xf numFmtId="0" fontId="4" fillId="6" borderId="0" xfId="0" applyFont="1" applyFill="1" applyAlignment="1" applyProtection="1">
      <alignment horizontal="left" vertical="center"/>
      <protection locked="0"/>
    </xf>
    <xf numFmtId="3" fontId="4" fillId="0" borderId="0" xfId="0" applyNumberFormat="1" applyFont="1" applyAlignment="1" applyProtection="1">
      <alignment horizontal="left" vertical="center"/>
      <protection locked="0"/>
    </xf>
    <xf numFmtId="0" fontId="10" fillId="0" borderId="0" xfId="0" applyFont="1" applyAlignment="1" applyProtection="1">
      <alignment horizontal="left" vertical="center"/>
      <protection locked="0"/>
    </xf>
    <xf numFmtId="0" fontId="4"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Alignment="1">
      <alignment horizontal="center" vertical="center"/>
    </xf>
    <xf numFmtId="3" fontId="6" fillId="0" borderId="0" xfId="0" applyNumberFormat="1"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quotePrefix="1" applyFont="1" applyAlignment="1" applyProtection="1">
      <alignment horizontal="center" vertical="center"/>
      <protection locked="0"/>
    </xf>
    <xf numFmtId="0" fontId="9" fillId="0" borderId="0" xfId="0" applyFont="1" applyAlignment="1">
      <alignment horizontal="left" wrapText="1"/>
    </xf>
    <xf numFmtId="0" fontId="8" fillId="0" borderId="0" xfId="0" applyFont="1" applyAlignment="1">
      <alignment horizontal="left"/>
    </xf>
    <xf numFmtId="0" fontId="4" fillId="0" borderId="0" xfId="0" applyFont="1" applyAlignment="1">
      <alignment horizontal="left"/>
    </xf>
    <xf numFmtId="0" fontId="91" fillId="0" borderId="0" xfId="0" applyFont="1" applyAlignment="1">
      <alignment horizontal="left" vertical="center" wrapText="1" indent="1"/>
    </xf>
    <xf numFmtId="172" fontId="91" fillId="0" borderId="0" xfId="0" applyNumberFormat="1" applyFont="1" applyAlignment="1">
      <alignment horizontal="left" vertical="center" wrapText="1" indent="1"/>
    </xf>
    <xf numFmtId="1" fontId="91" fillId="0" borderId="0" xfId="0" applyNumberFormat="1" applyFont="1" applyAlignment="1">
      <alignment horizontal="left" vertical="center" wrapText="1" indent="1"/>
    </xf>
    <xf numFmtId="3" fontId="6" fillId="0" borderId="0" xfId="0" applyNumberFormat="1" applyFont="1" applyAlignment="1" applyProtection="1">
      <alignment horizontal="left" vertical="center"/>
      <protection locked="0"/>
    </xf>
    <xf numFmtId="0" fontId="95" fillId="0" borderId="0" xfId="72" applyFont="1"/>
    <xf numFmtId="0" fontId="95" fillId="0" borderId="0" xfId="72" applyFont="1" applyAlignment="1">
      <alignment horizontal="center"/>
    </xf>
    <xf numFmtId="0" fontId="93" fillId="8" borderId="2" xfId="72" applyFont="1" applyFill="1" applyBorder="1" applyAlignment="1">
      <alignment horizontal="left" vertical="center" wrapText="1"/>
    </xf>
    <xf numFmtId="0" fontId="95" fillId="0" borderId="2" xfId="72" applyFont="1" applyBorder="1"/>
    <xf numFmtId="0" fontId="92" fillId="0" borderId="2" xfId="72" applyFont="1" applyBorder="1" applyAlignment="1">
      <alignment vertical="center" wrapText="1"/>
    </xf>
    <xf numFmtId="177" fontId="95" fillId="0" borderId="2" xfId="72" applyNumberFormat="1" applyFont="1" applyBorder="1"/>
    <xf numFmtId="0" fontId="92" fillId="41" borderId="2" xfId="72" applyFont="1" applyFill="1" applyBorder="1" applyAlignment="1">
      <alignment vertical="center" wrapText="1"/>
    </xf>
    <xf numFmtId="177" fontId="3" fillId="0" borderId="2" xfId="72" applyNumberFormat="1" applyBorder="1" applyAlignment="1">
      <alignment vertical="center"/>
    </xf>
    <xf numFmtId="0" fontId="3" fillId="0" borderId="2" xfId="72" applyBorder="1" applyAlignment="1">
      <alignment horizontal="left" vertical="center" indent="3"/>
    </xf>
    <xf numFmtId="178" fontId="96" fillId="0" borderId="2" xfId="73" applyFont="1" applyBorder="1" applyAlignment="1">
      <alignment horizontal="left" vertical="center" wrapText="1" indent="1"/>
    </xf>
    <xf numFmtId="0" fontId="51" fillId="0" borderId="2" xfId="72" applyFont="1" applyBorder="1" applyAlignment="1">
      <alignment horizontal="left" vertical="center" indent="1"/>
    </xf>
    <xf numFmtId="0" fontId="3" fillId="0" borderId="0" xfId="72" applyAlignment="1">
      <alignment horizontal="left" vertical="center" indent="3"/>
    </xf>
    <xf numFmtId="177" fontId="3" fillId="0" borderId="0" xfId="72" applyNumberFormat="1" applyAlignment="1">
      <alignment vertical="center"/>
    </xf>
    <xf numFmtId="177" fontId="97" fillId="0" borderId="2" xfId="72" applyNumberFormat="1" applyFont="1" applyBorder="1"/>
    <xf numFmtId="177" fontId="51" fillId="0" borderId="2" xfId="72" applyNumberFormat="1" applyFont="1" applyBorder="1" applyAlignment="1">
      <alignment vertical="center"/>
    </xf>
    <xf numFmtId="0" fontId="3" fillId="0" borderId="2" xfId="72" applyBorder="1" applyAlignment="1">
      <alignment horizontal="left" vertical="center" indent="2"/>
    </xf>
    <xf numFmtId="0" fontId="98" fillId="0" borderId="2" xfId="72" applyFont="1" applyBorder="1" applyAlignment="1">
      <alignment vertical="center" wrapText="1"/>
    </xf>
    <xf numFmtId="177" fontId="99" fillId="0" borderId="2" xfId="72" applyNumberFormat="1" applyFont="1" applyBorder="1" applyAlignment="1">
      <alignment vertical="center"/>
    </xf>
    <xf numFmtId="179" fontId="93" fillId="8" borderId="2" xfId="73" applyNumberFormat="1" applyFont="1" applyFill="1" applyBorder="1" applyAlignment="1">
      <alignment wrapText="1"/>
    </xf>
    <xf numFmtId="0" fontId="100" fillId="0" borderId="0" xfId="72" applyFont="1" applyAlignment="1">
      <alignment horizontal="left"/>
    </xf>
    <xf numFmtId="0" fontId="101" fillId="0" borderId="0" xfId="72" applyFont="1" applyAlignment="1">
      <alignment horizontal="left"/>
    </xf>
    <xf numFmtId="0" fontId="95" fillId="0" borderId="0" xfId="72" applyFont="1" applyAlignment="1">
      <alignment horizontal="left"/>
    </xf>
    <xf numFmtId="0" fontId="94" fillId="0" borderId="0" xfId="72" applyFont="1" applyAlignment="1">
      <alignment horizontal="left"/>
    </xf>
    <xf numFmtId="0" fontId="93" fillId="0" borderId="2" xfId="72" applyFont="1" applyBorder="1" applyAlignment="1">
      <alignment horizontal="left" vertical="center" wrapText="1"/>
    </xf>
    <xf numFmtId="0" fontId="94" fillId="0" borderId="2" xfId="72" applyFont="1" applyBorder="1" applyAlignment="1">
      <alignment horizontal="center" vertical="center" wrapText="1"/>
    </xf>
    <xf numFmtId="0" fontId="94" fillId="0" borderId="2" xfId="72" applyFont="1" applyBorder="1" applyAlignment="1">
      <alignment horizontal="left" vertical="center" wrapText="1" indent="1"/>
    </xf>
    <xf numFmtId="0" fontId="93" fillId="0" borderId="2" xfId="72" applyFont="1" applyBorder="1" applyAlignment="1">
      <alignment horizontal="left" vertical="center" wrapText="1" indent="1"/>
    </xf>
    <xf numFmtId="0" fontId="3" fillId="0" borderId="0" xfId="72"/>
    <xf numFmtId="0" fontId="104" fillId="0" borderId="3" xfId="72" applyFont="1" applyBorder="1" applyAlignment="1">
      <alignment horizontal="left" vertical="center" wrapText="1"/>
    </xf>
    <xf numFmtId="0" fontId="104" fillId="0" borderId="14" xfId="72" applyFont="1" applyBorder="1" applyAlignment="1">
      <alignment horizontal="left" vertical="center" wrapText="1"/>
    </xf>
    <xf numFmtId="0" fontId="104" fillId="0" borderId="14" xfId="72" applyFont="1" applyBorder="1" applyAlignment="1">
      <alignment horizontal="center" vertical="center" wrapText="1"/>
    </xf>
    <xf numFmtId="0" fontId="104" fillId="0" borderId="28" xfId="72" applyFont="1" applyBorder="1" applyAlignment="1">
      <alignment horizontal="center" vertical="center" wrapText="1"/>
    </xf>
    <xf numFmtId="0" fontId="105" fillId="0" borderId="2" xfId="72" applyFont="1" applyBorder="1" applyAlignment="1">
      <alignment vertical="center" wrapText="1"/>
    </xf>
    <xf numFmtId="0" fontId="104" fillId="0" borderId="2" xfId="72" applyFont="1" applyBorder="1" applyAlignment="1">
      <alignment horizontal="center" vertical="center" wrapText="1"/>
    </xf>
    <xf numFmtId="0" fontId="95" fillId="0" borderId="3" xfId="72" applyFont="1" applyBorder="1"/>
    <xf numFmtId="0" fontId="100" fillId="0" borderId="2" xfId="72" applyFont="1" applyBorder="1"/>
    <xf numFmtId="0" fontId="93" fillId="0" borderId="2" xfId="72" applyFont="1" applyBorder="1" applyAlignment="1">
      <alignment horizontal="center" vertical="center" wrapText="1"/>
    </xf>
    <xf numFmtId="0" fontId="110" fillId="0" borderId="2" xfId="72" applyFont="1" applyBorder="1" applyAlignment="1">
      <alignment horizontal="center" vertical="center" wrapText="1"/>
    </xf>
    <xf numFmtId="0" fontId="55" fillId="0" borderId="2" xfId="72" applyFont="1" applyBorder="1" applyAlignment="1">
      <alignment wrapText="1"/>
    </xf>
    <xf numFmtId="0" fontId="91" fillId="0" borderId="2" xfId="72" applyFont="1" applyBorder="1" applyAlignment="1">
      <alignment horizontal="left" vertical="center" wrapText="1" indent="1"/>
    </xf>
    <xf numFmtId="16" fontId="94" fillId="0" borderId="2" xfId="72" applyNumberFormat="1" applyFont="1" applyBorder="1" applyAlignment="1">
      <alignment horizontal="left" vertical="center" wrapText="1" indent="1"/>
    </xf>
    <xf numFmtId="172" fontId="91" fillId="0" borderId="2" xfId="72" applyNumberFormat="1" applyFont="1" applyBorder="1" applyAlignment="1">
      <alignment horizontal="left" vertical="center" wrapText="1" indent="1"/>
    </xf>
    <xf numFmtId="1" fontId="91" fillId="0" borderId="2" xfId="72" applyNumberFormat="1" applyFont="1" applyBorder="1" applyAlignment="1">
      <alignment horizontal="left" vertical="center" wrapText="1" indent="1"/>
    </xf>
    <xf numFmtId="1" fontId="94" fillId="0" borderId="2" xfId="72" applyNumberFormat="1" applyFont="1" applyBorder="1" applyAlignment="1">
      <alignment horizontal="left" vertical="center" wrapText="1" indent="1"/>
    </xf>
    <xf numFmtId="0" fontId="94" fillId="0" borderId="0" xfId="72" applyFont="1" applyAlignment="1">
      <alignment horizontal="left" vertical="center" wrapText="1" indent="1"/>
    </xf>
    <xf numFmtId="0" fontId="94" fillId="0" borderId="0" xfId="0" applyFont="1" applyAlignment="1">
      <alignment horizontal="left" vertical="center" wrapText="1" indent="1"/>
    </xf>
    <xf numFmtId="177" fontId="0" fillId="0" borderId="0" xfId="0" applyNumberFormat="1" applyAlignment="1">
      <alignment vertical="center"/>
    </xf>
    <xf numFmtId="177" fontId="111" fillId="0" borderId="0" xfId="0" applyNumberFormat="1" applyFont="1" applyAlignment="1">
      <alignment vertical="center"/>
    </xf>
    <xf numFmtId="0" fontId="94" fillId="0" borderId="0" xfId="72" applyFont="1" applyAlignment="1">
      <alignment vertical="center" wrapText="1"/>
    </xf>
    <xf numFmtId="0" fontId="6" fillId="0" borderId="0" xfId="0" quotePrefix="1" applyFont="1" applyAlignment="1">
      <alignment vertical="center"/>
    </xf>
    <xf numFmtId="1" fontId="94" fillId="0" borderId="0" xfId="72" applyNumberFormat="1" applyFont="1" applyAlignment="1">
      <alignment vertical="center" wrapText="1"/>
    </xf>
    <xf numFmtId="0" fontId="44" fillId="0" borderId="0" xfId="0" applyFont="1" applyAlignment="1">
      <alignment horizontal="right" vertical="center" wrapText="1"/>
    </xf>
    <xf numFmtId="0" fontId="44" fillId="0" borderId="0" xfId="0" applyFont="1" applyAlignment="1">
      <alignment horizontal="center" vertical="center" wrapText="1"/>
    </xf>
    <xf numFmtId="177" fontId="51" fillId="0" borderId="0" xfId="0" applyNumberFormat="1" applyFont="1" applyAlignment="1">
      <alignment vertical="center"/>
    </xf>
    <xf numFmtId="177" fontId="51" fillId="0" borderId="18" xfId="0" applyNumberFormat="1" applyFont="1" applyBorder="1" applyAlignment="1">
      <alignment vertical="center"/>
    </xf>
    <xf numFmtId="0" fontId="4" fillId="0" borderId="0" xfId="0" applyFont="1" applyAlignment="1">
      <alignment horizontal="right" wrapText="1"/>
    </xf>
    <xf numFmtId="3" fontId="49" fillId="0" borderId="0" xfId="0" applyNumberFormat="1" applyFont="1" applyAlignment="1" applyProtection="1">
      <alignment vertical="center"/>
      <protection locked="0"/>
    </xf>
    <xf numFmtId="0" fontId="49" fillId="0" borderId="0" xfId="0" applyFont="1" applyAlignment="1" applyProtection="1">
      <alignment vertical="center"/>
      <protection locked="0"/>
    </xf>
    <xf numFmtId="3" fontId="49" fillId="0" borderId="0" xfId="0" applyNumberFormat="1" applyFont="1" applyAlignment="1" applyProtection="1">
      <alignment wrapText="1"/>
      <protection locked="0"/>
    </xf>
    <xf numFmtId="3" fontId="49" fillId="0" borderId="0" xfId="0" applyNumberFormat="1" applyFont="1" applyAlignment="1" applyProtection="1">
      <alignment vertical="center" wrapText="1"/>
      <protection locked="0"/>
    </xf>
    <xf numFmtId="0" fontId="112" fillId="0" borderId="2" xfId="72" applyFont="1" applyBorder="1" applyAlignment="1">
      <alignment horizontal="left" vertical="center" wrapText="1" indent="1"/>
    </xf>
    <xf numFmtId="3" fontId="49" fillId="0" borderId="0" xfId="0" applyNumberFormat="1" applyFont="1" applyProtection="1">
      <protection locked="0"/>
    </xf>
    <xf numFmtId="3" fontId="49" fillId="0" borderId="0" xfId="3" applyNumberFormat="1" applyFont="1" applyFill="1" applyBorder="1" applyAlignment="1" applyProtection="1">
      <alignment vertical="center"/>
      <protection locked="0"/>
    </xf>
    <xf numFmtId="168" fontId="113" fillId="0" borderId="0" xfId="0" applyNumberFormat="1" applyFont="1" applyAlignment="1">
      <alignment vertical="center"/>
    </xf>
    <xf numFmtId="0" fontId="58" fillId="0" borderId="2" xfId="0" applyFont="1" applyBorder="1" applyAlignment="1">
      <alignment horizontal="center" vertical="center"/>
    </xf>
    <xf numFmtId="3" fontId="86" fillId="0" borderId="2" xfId="0" applyNumberFormat="1" applyFont="1" applyBorder="1" applyAlignment="1" applyProtection="1">
      <alignment horizontal="center" vertical="center" wrapText="1"/>
      <protection locked="0"/>
    </xf>
    <xf numFmtId="0" fontId="114" fillId="0" borderId="2" xfId="0" applyFont="1" applyBorder="1" applyAlignment="1">
      <alignment horizontal="left" vertical="center" wrapText="1"/>
    </xf>
    <xf numFmtId="0" fontId="115" fillId="0" borderId="2" xfId="0" applyFont="1" applyBorder="1" applyAlignment="1">
      <alignment horizontal="left" vertical="center" wrapText="1"/>
    </xf>
    <xf numFmtId="3" fontId="95" fillId="0" borderId="0" xfId="72" applyNumberFormat="1" applyFont="1"/>
    <xf numFmtId="3" fontId="86" fillId="0" borderId="2" xfId="0" applyNumberFormat="1" applyFont="1" applyBorder="1" applyAlignment="1">
      <alignment horizontal="center" vertical="center"/>
    </xf>
    <xf numFmtId="3" fontId="115" fillId="0" borderId="2" xfId="0" applyNumberFormat="1" applyFont="1" applyBorder="1" applyAlignment="1" applyProtection="1">
      <alignment horizontal="left" vertical="center" wrapText="1"/>
      <protection locked="0"/>
    </xf>
    <xf numFmtId="0" fontId="44" fillId="0" borderId="2" xfId="0" applyFont="1" applyBorder="1" applyAlignment="1" applyProtection="1">
      <alignment horizontal="left" vertical="center"/>
      <protection locked="0"/>
    </xf>
    <xf numFmtId="0" fontId="51" fillId="0" borderId="18" xfId="0" applyFont="1" applyBorder="1" applyAlignment="1">
      <alignment horizontal="left" vertical="center"/>
    </xf>
    <xf numFmtId="0" fontId="0" fillId="0" borderId="0" xfId="0" applyAlignment="1">
      <alignment horizontal="left" vertical="center" indent="1"/>
    </xf>
    <xf numFmtId="0" fontId="51" fillId="9" borderId="33" xfId="0" applyFont="1" applyFill="1" applyBorder="1" applyAlignment="1">
      <alignment horizontal="left" vertical="center"/>
    </xf>
    <xf numFmtId="177" fontId="51" fillId="9" borderId="33" xfId="0" applyNumberFormat="1" applyFont="1" applyFill="1" applyBorder="1" applyAlignment="1">
      <alignment vertical="center"/>
    </xf>
    <xf numFmtId="177" fontId="6" fillId="0" borderId="0" xfId="0" applyNumberFormat="1" applyFont="1" applyProtection="1">
      <protection locked="0"/>
    </xf>
    <xf numFmtId="170" fontId="6" fillId="0" borderId="0" xfId="0" applyNumberFormat="1" applyFont="1" applyAlignment="1" applyProtection="1">
      <alignment vertical="center"/>
      <protection locked="0"/>
    </xf>
    <xf numFmtId="0" fontId="0" fillId="0" borderId="0" xfId="0" applyAlignment="1">
      <alignment horizontal="left" vertical="center"/>
    </xf>
    <xf numFmtId="0" fontId="51" fillId="0" borderId="0" xfId="0" applyFont="1" applyAlignment="1">
      <alignment horizontal="left" vertical="center" indent="1"/>
    </xf>
    <xf numFmtId="0" fontId="0" fillId="0" borderId="0" xfId="0" applyAlignment="1">
      <alignment horizontal="left" vertical="center" indent="2"/>
    </xf>
    <xf numFmtId="0" fontId="51" fillId="9" borderId="18" xfId="0" applyFont="1" applyFill="1" applyBorder="1" applyAlignment="1">
      <alignment vertical="center"/>
    </xf>
    <xf numFmtId="177" fontId="14" fillId="0" borderId="0" xfId="0" applyNumberFormat="1" applyFont="1" applyProtection="1">
      <protection locked="0"/>
    </xf>
    <xf numFmtId="177" fontId="6" fillId="0" borderId="0" xfId="0" applyNumberFormat="1" applyFont="1" applyAlignment="1" applyProtection="1">
      <alignment vertical="center"/>
      <protection locked="0"/>
    </xf>
    <xf numFmtId="0" fontId="0" fillId="0" borderId="2" xfId="0" applyBorder="1" applyAlignment="1">
      <alignment horizontal="left" vertical="center" indent="2"/>
    </xf>
    <xf numFmtId="0" fontId="0" fillId="0" borderId="2" xfId="0" applyBorder="1"/>
    <xf numFmtId="177" fontId="0" fillId="0" borderId="2" xfId="0" applyNumberFormat="1" applyBorder="1"/>
    <xf numFmtId="177" fontId="51" fillId="0" borderId="2" xfId="0" applyNumberFormat="1" applyFont="1" applyBorder="1" applyAlignment="1">
      <alignment vertical="center"/>
    </xf>
    <xf numFmtId="177" fontId="0" fillId="0" borderId="2" xfId="0" applyNumberFormat="1" applyBorder="1" applyAlignment="1">
      <alignment vertical="center"/>
    </xf>
    <xf numFmtId="177" fontId="51" fillId="9" borderId="2" xfId="0" applyNumberFormat="1" applyFont="1" applyFill="1" applyBorder="1" applyAlignment="1">
      <alignment vertical="center"/>
    </xf>
    <xf numFmtId="0" fontId="51" fillId="9" borderId="0" xfId="0" applyFont="1" applyFill="1" applyAlignment="1">
      <alignment vertical="center"/>
    </xf>
    <xf numFmtId="0" fontId="51" fillId="9" borderId="4" xfId="0" applyFont="1" applyFill="1" applyBorder="1" applyAlignment="1">
      <alignment vertical="center"/>
    </xf>
    <xf numFmtId="0" fontId="0" fillId="0" borderId="4" xfId="0" applyBorder="1"/>
    <xf numFmtId="0" fontId="51" fillId="0" borderId="2" xfId="0" applyFont="1" applyBorder="1" applyAlignment="1">
      <alignment horizontal="left" vertical="center"/>
    </xf>
    <xf numFmtId="0" fontId="51" fillId="0" borderId="2" xfId="0" applyFont="1" applyBorder="1" applyAlignment="1">
      <alignment horizontal="left" vertical="center" indent="1"/>
    </xf>
    <xf numFmtId="0" fontId="51" fillId="9" borderId="2" xfId="0" applyFont="1" applyFill="1" applyBorder="1" applyAlignment="1">
      <alignment horizontal="left" vertical="center"/>
    </xf>
    <xf numFmtId="177" fontId="26" fillId="0" borderId="2" xfId="0" applyNumberFormat="1" applyFont="1" applyBorder="1"/>
    <xf numFmtId="0" fontId="111" fillId="0" borderId="0" xfId="0" applyFont="1"/>
    <xf numFmtId="177" fontId="111" fillId="0" borderId="0" xfId="0" applyNumberFormat="1" applyFont="1"/>
    <xf numFmtId="4" fontId="49" fillId="0" borderId="0" xfId="0" applyNumberFormat="1" applyFont="1" applyAlignment="1" applyProtection="1">
      <alignment vertical="center"/>
      <protection locked="0"/>
    </xf>
    <xf numFmtId="0" fontId="116" fillId="0" borderId="18" xfId="0" applyFont="1" applyBorder="1" applyAlignment="1">
      <alignment horizontal="left"/>
    </xf>
    <xf numFmtId="0" fontId="116" fillId="0" borderId="18" xfId="0" applyFont="1" applyBorder="1"/>
    <xf numFmtId="0" fontId="111" fillId="0" borderId="0" xfId="0" applyFont="1" applyAlignment="1">
      <alignment horizontal="left" indent="1"/>
    </xf>
    <xf numFmtId="4" fontId="117" fillId="0" borderId="2" xfId="0" applyNumberFormat="1" applyFont="1" applyBorder="1" applyAlignment="1">
      <alignment vertical="center" wrapText="1"/>
    </xf>
    <xf numFmtId="4" fontId="118" fillId="0" borderId="2" xfId="0" applyNumberFormat="1" applyFont="1" applyBorder="1" applyAlignment="1">
      <alignment vertical="center" wrapText="1"/>
    </xf>
    <xf numFmtId="0" fontId="119" fillId="0" borderId="2" xfId="0" applyFont="1" applyBorder="1" applyAlignment="1">
      <alignment horizontal="left" vertical="center" wrapText="1"/>
    </xf>
    <xf numFmtId="171" fontId="119" fillId="0" borderId="2" xfId="0" applyNumberFormat="1" applyFont="1" applyBorder="1" applyAlignment="1">
      <alignment horizontal="center" vertical="center" wrapText="1"/>
    </xf>
    <xf numFmtId="0" fontId="120" fillId="0" borderId="2" xfId="0" applyFont="1" applyBorder="1" applyAlignment="1">
      <alignment horizontal="left" vertical="center" wrapText="1"/>
    </xf>
    <xf numFmtId="171" fontId="120" fillId="0" borderId="2" xfId="0" applyNumberFormat="1" applyFont="1" applyBorder="1" applyAlignment="1">
      <alignment horizontal="center" vertical="center" wrapText="1"/>
    </xf>
    <xf numFmtId="0" fontId="111" fillId="0" borderId="0" xfId="0" applyFont="1" applyAlignment="1">
      <alignment horizontal="left" vertical="center"/>
    </xf>
    <xf numFmtId="177" fontId="121" fillId="0" borderId="0" xfId="72" applyNumberFormat="1" applyFont="1"/>
    <xf numFmtId="0" fontId="121" fillId="0" borderId="0" xfId="72" applyFont="1"/>
    <xf numFmtId="0" fontId="10" fillId="0" borderId="0" xfId="0" applyFont="1" applyAlignment="1">
      <alignment horizontal="center" vertical="center"/>
    </xf>
    <xf numFmtId="0" fontId="19" fillId="0" borderId="0" xfId="0" applyFont="1" applyAlignment="1">
      <alignment horizontal="center" vertical="center"/>
    </xf>
    <xf numFmtId="0" fontId="4" fillId="6" borderId="0" xfId="0" applyFont="1" applyFill="1" applyAlignment="1">
      <alignment horizontal="left" vertical="center"/>
    </xf>
    <xf numFmtId="0" fontId="8" fillId="0" borderId="0" xfId="0" applyFont="1" applyAlignment="1">
      <alignment horizontal="center" vertical="center"/>
    </xf>
    <xf numFmtId="0" fontId="18"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18" fillId="6" borderId="0" xfId="0" applyFont="1" applyFill="1" applyAlignment="1">
      <alignment horizontal="left" vertical="center"/>
    </xf>
    <xf numFmtId="3" fontId="6" fillId="0" borderId="0" xfId="0" applyNumberFormat="1" applyFont="1" applyAlignment="1" applyProtection="1">
      <alignment horizontal="center" vertical="center"/>
      <protection locked="0"/>
    </xf>
    <xf numFmtId="0" fontId="4" fillId="0" borderId="0" xfId="0" applyFont="1" applyAlignment="1">
      <alignment horizontal="left" vertical="center" wrapText="1"/>
    </xf>
    <xf numFmtId="0" fontId="18" fillId="0" borderId="0" xfId="0" applyFont="1" applyAlignment="1">
      <alignment horizontal="left" vertical="center" wrapText="1"/>
    </xf>
    <xf numFmtId="3" fontId="10" fillId="0" borderId="0" xfId="0" applyNumberFormat="1" applyFont="1" applyAlignment="1" applyProtection="1">
      <alignment horizontal="left" vertical="center" wrapText="1"/>
      <protection locked="0"/>
    </xf>
    <xf numFmtId="3" fontId="19" fillId="0" borderId="0" xfId="0" applyNumberFormat="1" applyFont="1" applyAlignment="1" applyProtection="1">
      <alignment horizontal="left" vertical="center" wrapText="1"/>
      <protection locked="0"/>
    </xf>
    <xf numFmtId="0" fontId="10" fillId="0" borderId="0" xfId="0" applyFont="1" applyAlignment="1" applyProtection="1">
      <alignment horizontal="left" vertical="center"/>
      <protection locked="0"/>
    </xf>
    <xf numFmtId="0" fontId="4"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vertical="center" wrapText="1"/>
    </xf>
    <xf numFmtId="0" fontId="4" fillId="0" borderId="0" xfId="0" applyFont="1" applyAlignment="1">
      <alignment vertical="center" wrapText="1"/>
    </xf>
    <xf numFmtId="0" fontId="10" fillId="0" borderId="0" xfId="0" applyFont="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0" xfId="0" applyFont="1" applyAlignment="1" applyProtection="1">
      <alignment vertical="top" wrapText="1"/>
      <protection locked="0"/>
    </xf>
    <xf numFmtId="0" fontId="19" fillId="0" borderId="0" xfId="0" applyFont="1" applyAlignment="1" applyProtection="1">
      <alignment vertical="top"/>
      <protection locked="0"/>
    </xf>
    <xf numFmtId="0" fontId="4" fillId="0" borderId="0" xfId="0" applyFont="1" applyAlignment="1">
      <alignment horizontal="center" vertical="center" wrapText="1"/>
    </xf>
    <xf numFmtId="0" fontId="10" fillId="0" borderId="0" xfId="0" applyFont="1" applyAlignment="1">
      <alignment horizontal="center" vertical="center" wrapText="1"/>
    </xf>
    <xf numFmtId="0" fontId="19" fillId="0" borderId="0" xfId="0" applyFont="1" applyAlignment="1">
      <alignment horizontal="center" vertical="center" wrapText="1"/>
    </xf>
    <xf numFmtId="0" fontId="8" fillId="0" borderId="1" xfId="0" applyFont="1" applyBorder="1" applyAlignment="1">
      <alignment horizontal="left"/>
    </xf>
    <xf numFmtId="0" fontId="18" fillId="0" borderId="1" xfId="0" applyFont="1" applyBorder="1" applyAlignment="1">
      <alignment horizontal="left"/>
    </xf>
    <xf numFmtId="0" fontId="4" fillId="0" borderId="1" xfId="0" applyFont="1" applyBorder="1" applyAlignment="1">
      <alignment horizontal="left"/>
    </xf>
    <xf numFmtId="0" fontId="11" fillId="0" borderId="0" xfId="0" applyFont="1" applyAlignment="1" applyProtection="1">
      <alignment horizontal="left" vertical="center" wrapText="1"/>
      <protection locked="0"/>
    </xf>
    <xf numFmtId="3" fontId="18" fillId="0" borderId="0" xfId="0" applyNumberFormat="1" applyFont="1" applyAlignment="1" applyProtection="1">
      <alignment horizontal="left" vertical="center"/>
      <protection locked="0"/>
    </xf>
    <xf numFmtId="3" fontId="4" fillId="0" borderId="0" xfId="0" applyNumberFormat="1" applyFont="1" applyAlignment="1" applyProtection="1">
      <alignment horizontal="left" vertical="center"/>
      <protection locked="0"/>
    </xf>
    <xf numFmtId="0" fontId="8" fillId="0" borderId="0" xfId="0" applyFont="1" applyAlignment="1">
      <alignment horizontal="left" vertical="center"/>
    </xf>
    <xf numFmtId="0" fontId="9" fillId="0" borderId="0" xfId="0" applyFont="1" applyAlignment="1">
      <alignment horizontal="left" vertical="center" wrapText="1"/>
    </xf>
    <xf numFmtId="0" fontId="20" fillId="0" borderId="0" xfId="0" applyFont="1" applyAlignment="1">
      <alignment horizontal="left" vertical="center" wrapText="1"/>
    </xf>
    <xf numFmtId="0" fontId="6" fillId="0" borderId="0" xfId="0" quotePrefix="1" applyFont="1" applyAlignment="1">
      <alignment horizontal="center" vertical="center"/>
    </xf>
    <xf numFmtId="0" fontId="21" fillId="0" borderId="0" xfId="0" quotePrefix="1" applyFont="1" applyAlignment="1">
      <alignment horizontal="center" vertical="center"/>
    </xf>
    <xf numFmtId="0" fontId="8" fillId="0" borderId="1" xfId="0" applyFont="1" applyBorder="1" applyAlignment="1">
      <alignment horizontal="center" wrapText="1"/>
    </xf>
    <xf numFmtId="0" fontId="18" fillId="0" borderId="1" xfId="0" applyFont="1" applyBorder="1" applyAlignment="1">
      <alignment horizontal="left" wrapText="1"/>
    </xf>
    <xf numFmtId="0" fontId="4" fillId="0" borderId="1" xfId="0" applyFont="1" applyBorder="1" applyAlignment="1">
      <alignment horizontal="center" wrapText="1"/>
    </xf>
    <xf numFmtId="0" fontId="8" fillId="0" borderId="16" xfId="0" applyFont="1" applyBorder="1" applyAlignment="1">
      <alignment horizontal="center" vertical="center" wrapText="1"/>
    </xf>
    <xf numFmtId="0" fontId="18" fillId="0" borderId="16" xfId="0" applyFont="1" applyBorder="1" applyAlignment="1">
      <alignment horizontal="center" vertical="center" wrapText="1"/>
    </xf>
    <xf numFmtId="0" fontId="4" fillId="0" borderId="16" xfId="0" applyFont="1" applyBorder="1" applyAlignment="1">
      <alignment horizontal="center" vertical="center" wrapText="1"/>
    </xf>
    <xf numFmtId="0" fontId="9" fillId="0" borderId="1" xfId="0" applyFont="1" applyBorder="1" applyAlignment="1">
      <alignment horizontal="left" wrapText="1"/>
    </xf>
    <xf numFmtId="0" fontId="20" fillId="0" borderId="1" xfId="0" applyFont="1" applyBorder="1" applyAlignment="1">
      <alignment horizontal="left" wrapText="1"/>
    </xf>
    <xf numFmtId="0" fontId="18" fillId="6" borderId="0" xfId="0" applyFont="1" applyFill="1" applyAlignment="1" applyProtection="1">
      <alignment horizontal="left" vertical="center"/>
      <protection locked="0"/>
    </xf>
    <xf numFmtId="0" fontId="4" fillId="6" borderId="0" xfId="0" applyFont="1" applyFill="1" applyAlignment="1" applyProtection="1">
      <alignment horizontal="left" vertical="center"/>
      <protection locked="0"/>
    </xf>
    <xf numFmtId="0" fontId="6" fillId="5" borderId="0" xfId="0" quotePrefix="1" applyFont="1" applyFill="1" applyAlignment="1">
      <alignment horizontal="center" vertical="center"/>
    </xf>
    <xf numFmtId="0" fontId="21" fillId="5" borderId="0" xfId="0" quotePrefix="1" applyFont="1" applyFill="1" applyAlignment="1">
      <alignment horizontal="center" vertical="center"/>
    </xf>
    <xf numFmtId="0" fontId="4" fillId="5" borderId="0" xfId="0" applyFont="1" applyFill="1" applyAlignment="1">
      <alignment horizontal="left" vertical="center"/>
    </xf>
    <xf numFmtId="0" fontId="18" fillId="5" borderId="0" xfId="0" applyFont="1" applyFill="1" applyAlignment="1">
      <alignment horizontal="left" vertical="center"/>
    </xf>
    <xf numFmtId="0" fontId="6" fillId="5" borderId="0" xfId="0" applyFont="1" applyFill="1" applyAlignment="1" applyProtection="1">
      <alignment horizontal="center"/>
      <protection locked="0"/>
    </xf>
    <xf numFmtId="0" fontId="21" fillId="5" borderId="0" xfId="0" quotePrefix="1" applyFont="1" applyFill="1" applyAlignment="1" applyProtection="1">
      <alignment horizontal="center" vertical="center"/>
      <protection locked="0"/>
    </xf>
    <xf numFmtId="0" fontId="6" fillId="5" borderId="0" xfId="0" quotePrefix="1" applyFont="1" applyFill="1" applyAlignment="1" applyProtection="1">
      <alignment horizontal="center" vertical="center"/>
      <protection locked="0"/>
    </xf>
    <xf numFmtId="0" fontId="8" fillId="5" borderId="0" xfId="0" applyFont="1" applyFill="1" applyAlignment="1">
      <alignment horizontal="center" vertical="center"/>
    </xf>
    <xf numFmtId="0" fontId="18" fillId="5" borderId="0" xfId="0" applyFont="1" applyFill="1" applyAlignment="1">
      <alignment horizontal="center" vertical="center"/>
    </xf>
    <xf numFmtId="0" fontId="4" fillId="5" borderId="0" xfId="0" applyFont="1" applyFill="1" applyAlignment="1">
      <alignment horizontal="center" vertical="center"/>
    </xf>
    <xf numFmtId="0" fontId="9" fillId="5" borderId="1" xfId="0" applyFont="1" applyFill="1" applyBorder="1" applyAlignment="1">
      <alignment horizontal="left" wrapText="1"/>
    </xf>
    <xf numFmtId="0" fontId="20" fillId="5" borderId="1" xfId="0" applyFont="1" applyFill="1" applyBorder="1" applyAlignment="1">
      <alignment horizontal="left" wrapText="1"/>
    </xf>
    <xf numFmtId="0" fontId="6" fillId="0" borderId="0" xfId="0" applyFont="1" applyAlignment="1" applyProtection="1">
      <alignment horizontal="center"/>
      <protection locked="0"/>
    </xf>
    <xf numFmtId="0" fontId="21" fillId="0" borderId="0" xfId="0" quotePrefix="1" applyFont="1" applyAlignment="1" applyProtection="1">
      <alignment horizontal="center" vertical="center"/>
      <protection locked="0"/>
    </xf>
    <xf numFmtId="0" fontId="6" fillId="0" borderId="0" xfId="0" quotePrefix="1" applyFont="1" applyAlignment="1" applyProtection="1">
      <alignment horizontal="center" vertical="center"/>
      <protection locked="0"/>
    </xf>
    <xf numFmtId="0" fontId="21" fillId="0" borderId="0" xfId="0" quotePrefix="1" applyFont="1" applyAlignment="1">
      <alignment horizontal="center" vertical="center" wrapText="1"/>
    </xf>
    <xf numFmtId="0" fontId="19" fillId="0" borderId="0" xfId="0" applyFont="1" applyAlignment="1" applyProtection="1">
      <alignment horizontal="left" vertical="center"/>
      <protection locked="0"/>
    </xf>
    <xf numFmtId="0" fontId="104" fillId="0" borderId="2" xfId="72" applyFont="1" applyBorder="1" applyAlignment="1">
      <alignment horizontal="center" vertical="center" wrapText="1"/>
    </xf>
    <xf numFmtId="0" fontId="102" fillId="0" borderId="2" xfId="72" applyFont="1" applyBorder="1" applyAlignment="1">
      <alignment horizontal="left" vertical="center" wrapText="1"/>
    </xf>
    <xf numFmtId="0" fontId="100" fillId="0" borderId="2" xfId="72" applyFont="1" applyBorder="1" applyAlignment="1">
      <alignment horizontal="left" vertical="center" wrapText="1"/>
    </xf>
    <xf numFmtId="0" fontId="92" fillId="0" borderId="2" xfId="72" applyFont="1" applyBorder="1" applyAlignment="1">
      <alignment horizontal="left" vertical="center" wrapText="1" indent="4"/>
    </xf>
    <xf numFmtId="0" fontId="93" fillId="0" borderId="2" xfId="72" applyFont="1" applyBorder="1" applyAlignment="1">
      <alignment horizontal="left" vertical="center" wrapText="1"/>
    </xf>
    <xf numFmtId="0" fontId="100" fillId="0" borderId="2" xfId="72" applyFont="1" applyBorder="1" applyAlignment="1">
      <alignment horizontal="left" vertical="center" wrapText="1" indent="1"/>
    </xf>
    <xf numFmtId="0" fontId="93" fillId="0" borderId="3" xfId="72" applyFont="1" applyBorder="1" applyAlignment="1">
      <alignment horizontal="left" vertical="center" wrapText="1"/>
    </xf>
    <xf numFmtId="0" fontId="93" fillId="0" borderId="14" xfId="72" applyFont="1" applyBorder="1" applyAlignment="1">
      <alignment horizontal="left" vertical="center" wrapText="1"/>
    </xf>
    <xf numFmtId="0" fontId="93" fillId="0" borderId="28" xfId="72" applyFont="1" applyBorder="1" applyAlignment="1">
      <alignment horizontal="left" vertical="center" wrapText="1"/>
    </xf>
    <xf numFmtId="0" fontId="104" fillId="0" borderId="3" xfId="72" applyFont="1" applyBorder="1" applyAlignment="1">
      <alignment horizontal="center" vertical="center" wrapText="1"/>
    </xf>
    <xf numFmtId="0" fontId="104" fillId="0" borderId="14" xfId="72" applyFont="1" applyBorder="1" applyAlignment="1">
      <alignment horizontal="center" vertical="center" wrapText="1"/>
    </xf>
    <xf numFmtId="0" fontId="104" fillId="0" borderId="28" xfId="72" applyFont="1" applyBorder="1" applyAlignment="1">
      <alignment horizontal="center" vertical="center" wrapText="1"/>
    </xf>
    <xf numFmtId="0" fontId="100" fillId="0" borderId="3" xfId="72" applyFont="1" applyBorder="1" applyAlignment="1">
      <alignment horizontal="center"/>
    </xf>
    <xf numFmtId="0" fontId="100" fillId="0" borderId="14" xfId="72" applyFont="1" applyBorder="1" applyAlignment="1">
      <alignment horizontal="center"/>
    </xf>
    <xf numFmtId="0" fontId="100" fillId="0" borderId="28" xfId="72" applyFont="1" applyBorder="1" applyAlignment="1">
      <alignment horizontal="center"/>
    </xf>
    <xf numFmtId="0" fontId="100" fillId="0" borderId="3" xfId="72" applyFont="1" applyBorder="1" applyAlignment="1">
      <alignment horizontal="center" vertical="center" wrapText="1"/>
    </xf>
    <xf numFmtId="0" fontId="100" fillId="0" borderId="28" xfId="72" applyFont="1" applyBorder="1" applyAlignment="1">
      <alignment horizontal="center" vertical="center" wrapText="1"/>
    </xf>
    <xf numFmtId="0" fontId="94" fillId="0" borderId="3" xfId="72" applyFont="1" applyBorder="1" applyAlignment="1">
      <alignment horizontal="left" vertical="center" wrapText="1"/>
    </xf>
    <xf numFmtId="0" fontId="94" fillId="0" borderId="14" xfId="72" applyFont="1" applyBorder="1" applyAlignment="1">
      <alignment horizontal="left" vertical="center" wrapText="1"/>
    </xf>
    <xf numFmtId="0" fontId="94" fillId="0" borderId="28" xfId="72" applyFont="1" applyBorder="1" applyAlignment="1">
      <alignment horizontal="left" vertical="center" wrapText="1"/>
    </xf>
    <xf numFmtId="0" fontId="100" fillId="0" borderId="29" xfId="72" applyFont="1" applyBorder="1" applyAlignment="1">
      <alignment horizontal="center" vertical="center" wrapText="1"/>
    </xf>
    <xf numFmtId="0" fontId="100" fillId="0" borderId="30" xfId="72" applyFont="1" applyBorder="1" applyAlignment="1">
      <alignment horizontal="center" vertical="center" wrapText="1"/>
    </xf>
    <xf numFmtId="0" fontId="95" fillId="0" borderId="0" xfId="72" applyFont="1" applyAlignment="1">
      <alignment horizontal="center" wrapText="1"/>
    </xf>
    <xf numFmtId="0" fontId="95" fillId="0" borderId="0" xfId="72" applyFont="1" applyAlignment="1">
      <alignment horizontal="center"/>
    </xf>
    <xf numFmtId="0" fontId="106" fillId="0" borderId="3" xfId="72" applyFont="1" applyBorder="1" applyAlignment="1">
      <alignment horizontal="left" wrapText="1"/>
    </xf>
    <xf numFmtId="0" fontId="106" fillId="0" borderId="14" xfId="72" applyFont="1" applyBorder="1" applyAlignment="1">
      <alignment horizontal="left" wrapText="1"/>
    </xf>
    <xf numFmtId="0" fontId="106" fillId="0" borderId="28" xfId="72" applyFont="1" applyBorder="1" applyAlignment="1">
      <alignment horizontal="left" wrapText="1"/>
    </xf>
    <xf numFmtId="0" fontId="94" fillId="0" borderId="2" xfId="72" applyFont="1" applyBorder="1" applyAlignment="1">
      <alignment horizontal="left" vertical="center" wrapText="1" indent="1"/>
    </xf>
    <xf numFmtId="0" fontId="107" fillId="0" borderId="2" xfId="72" applyFont="1" applyBorder="1" applyAlignment="1">
      <alignment horizontal="left" vertical="center" wrapText="1" indent="4"/>
    </xf>
    <xf numFmtId="0" fontId="93" fillId="0" borderId="2" xfId="72" applyFont="1" applyBorder="1" applyAlignment="1">
      <alignment horizontal="left" vertical="center" wrapText="1" indent="1"/>
    </xf>
    <xf numFmtId="0" fontId="109" fillId="0" borderId="2" xfId="74" applyFont="1" applyBorder="1" applyAlignment="1" applyProtection="1">
      <alignment horizontal="left" vertical="center"/>
    </xf>
    <xf numFmtId="0" fontId="93" fillId="0" borderId="2" xfId="72" applyFont="1" applyBorder="1" applyAlignment="1">
      <alignment horizontal="center" vertical="center" wrapText="1"/>
    </xf>
    <xf numFmtId="0" fontId="4" fillId="0" borderId="0" xfId="0" applyFont="1" applyAlignment="1" applyProtection="1">
      <alignment horizontal="left"/>
      <protection locked="0"/>
    </xf>
    <xf numFmtId="0" fontId="55" fillId="0" borderId="0" xfId="0" applyFont="1" applyAlignment="1">
      <alignment horizontal="left" wrapText="1"/>
    </xf>
    <xf numFmtId="0" fontId="15" fillId="0" borderId="0" xfId="0" applyFont="1" applyAlignment="1" applyProtection="1">
      <alignment horizontal="left" vertical="center" wrapText="1"/>
      <protection locked="0"/>
    </xf>
    <xf numFmtId="0" fontId="8" fillId="0" borderId="0" xfId="0" applyFont="1" applyAlignment="1">
      <alignment horizontal="left"/>
    </xf>
    <xf numFmtId="0" fontId="4" fillId="0" borderId="0" xfId="0" applyFont="1" applyAlignment="1">
      <alignment horizontal="left"/>
    </xf>
    <xf numFmtId="0" fontId="9" fillId="0" borderId="0" xfId="0" applyFont="1" applyAlignment="1">
      <alignment horizontal="left" wrapText="1"/>
    </xf>
    <xf numFmtId="0" fontId="94" fillId="0" borderId="0" xfId="0" applyFont="1" applyAlignment="1">
      <alignment horizontal="center" vertical="center" wrapText="1"/>
    </xf>
    <xf numFmtId="0" fontId="6" fillId="0" borderId="0" xfId="0" quotePrefix="1" applyFont="1" applyAlignment="1">
      <alignment horizontal="left" vertical="center"/>
    </xf>
    <xf numFmtId="0" fontId="9" fillId="0" borderId="0" xfId="0" applyFont="1" applyAlignment="1">
      <alignment horizontal="center" wrapText="1"/>
    </xf>
    <xf numFmtId="0" fontId="55" fillId="0" borderId="0" xfId="72" applyFont="1" applyAlignment="1">
      <alignment horizontal="left" wrapText="1"/>
    </xf>
    <xf numFmtId="0" fontId="8" fillId="0" borderId="0" xfId="0" applyFont="1" applyAlignment="1">
      <alignment horizontal="center" wrapText="1"/>
    </xf>
    <xf numFmtId="0" fontId="4" fillId="0" borderId="0" xfId="0" applyFont="1" applyAlignment="1">
      <alignment horizontal="left" wrapText="1"/>
    </xf>
    <xf numFmtId="0" fontId="4" fillId="0" borderId="0" xfId="0" applyFont="1" applyAlignment="1">
      <alignment horizontal="center" wrapText="1"/>
    </xf>
    <xf numFmtId="0" fontId="55" fillId="0" borderId="0" xfId="72" applyFont="1" applyAlignment="1">
      <alignment wrapText="1"/>
    </xf>
    <xf numFmtId="2" fontId="6" fillId="0" borderId="0" xfId="0" quotePrefix="1" applyNumberFormat="1" applyFont="1" applyAlignment="1">
      <alignment horizontal="center" vertical="center"/>
    </xf>
    <xf numFmtId="0" fontId="10" fillId="0" borderId="0" xfId="0" applyFont="1" applyAlignment="1">
      <alignment horizontal="left" vertical="top" wrapText="1"/>
    </xf>
    <xf numFmtId="0" fontId="14" fillId="0" borderId="0" xfId="0" applyFont="1" applyAlignment="1">
      <alignment horizontal="left" vertical="top" wrapText="1"/>
    </xf>
    <xf numFmtId="168" fontId="23" fillId="0" borderId="6" xfId="0" applyNumberFormat="1" applyFont="1" applyBorder="1" applyAlignment="1">
      <alignment horizontal="left" vertical="top" wrapText="1"/>
    </xf>
    <xf numFmtId="168" fontId="23" fillId="0" borderId="9" xfId="0" applyNumberFormat="1" applyFont="1" applyBorder="1" applyAlignment="1">
      <alignment horizontal="left" vertical="top" wrapText="1"/>
    </xf>
    <xf numFmtId="168" fontId="23" fillId="0" borderId="12" xfId="0" applyNumberFormat="1" applyFont="1" applyBorder="1" applyAlignment="1">
      <alignment horizontal="left" vertical="top" wrapText="1"/>
    </xf>
    <xf numFmtId="0" fontId="17" fillId="0" borderId="2" xfId="0" applyFont="1" applyBorder="1" applyAlignment="1">
      <alignment horizontal="center" wrapText="1"/>
    </xf>
    <xf numFmtId="0" fontId="4" fillId="0" borderId="2" xfId="0" applyFont="1" applyBorder="1" applyAlignment="1">
      <alignment horizontal="center" wrapText="1"/>
    </xf>
    <xf numFmtId="0" fontId="4" fillId="0" borderId="2" xfId="0" applyFont="1" applyBorder="1" applyAlignment="1">
      <alignment horizontal="center"/>
    </xf>
    <xf numFmtId="0" fontId="10" fillId="0" borderId="3" xfId="0" applyFont="1" applyBorder="1" applyAlignment="1">
      <alignment horizontal="left" vertical="center"/>
    </xf>
    <xf numFmtId="0" fontId="14" fillId="0" borderId="14" xfId="0" applyFont="1" applyBorder="1" applyAlignment="1">
      <alignment horizontal="left" vertical="center"/>
    </xf>
    <xf numFmtId="0" fontId="23" fillId="0" borderId="5" xfId="0" applyFont="1" applyBorder="1" applyAlignment="1">
      <alignment horizontal="left" vertical="center"/>
    </xf>
    <xf numFmtId="0" fontId="23" fillId="0" borderId="8" xfId="0" applyFont="1" applyBorder="1" applyAlignment="1">
      <alignment horizontal="left" vertical="center"/>
    </xf>
    <xf numFmtId="0" fontId="23" fillId="0" borderId="11" xfId="0" applyFont="1" applyBorder="1" applyAlignment="1">
      <alignment horizontal="left" vertical="center"/>
    </xf>
    <xf numFmtId="0" fontId="23" fillId="0" borderId="10" xfId="0" applyFont="1" applyBorder="1" applyAlignment="1">
      <alignment horizontal="left" vertical="center"/>
    </xf>
    <xf numFmtId="0" fontId="23" fillId="0" borderId="15" xfId="0" applyFont="1" applyBorder="1" applyAlignment="1">
      <alignment horizontal="left" vertical="top" wrapText="1"/>
    </xf>
    <xf numFmtId="0" fontId="23" fillId="0" borderId="17" xfId="0" applyFont="1" applyBorder="1" applyAlignment="1">
      <alignment horizontal="left" vertical="top" wrapText="1"/>
    </xf>
    <xf numFmtId="0" fontId="23" fillId="0" borderId="0" xfId="0" applyFont="1" applyAlignment="1">
      <alignment horizontal="left" vertical="top" wrapText="1"/>
    </xf>
    <xf numFmtId="0" fontId="36" fillId="0" borderId="0" xfId="0" applyFont="1" applyAlignment="1">
      <alignment horizontal="center" wrapText="1"/>
    </xf>
    <xf numFmtId="0" fontId="38" fillId="4" borderId="0" xfId="0" applyFont="1" applyFill="1" applyAlignment="1">
      <alignment horizontal="center" textRotation="255" wrapText="1" indent="1"/>
    </xf>
    <xf numFmtId="0" fontId="44" fillId="0" borderId="2" xfId="0" applyFont="1" applyBorder="1" applyAlignment="1">
      <alignment horizontal="left" vertical="center" wrapText="1"/>
    </xf>
    <xf numFmtId="0" fontId="17" fillId="0" borderId="2" xfId="0" applyFont="1" applyBorder="1" applyAlignment="1">
      <alignment horizontal="center" vertical="center" wrapText="1"/>
    </xf>
    <xf numFmtId="0" fontId="114" fillId="0" borderId="2" xfId="0" applyFont="1" applyBorder="1" applyAlignment="1">
      <alignment horizontal="center" vertical="center" wrapText="1"/>
    </xf>
    <xf numFmtId="0" fontId="114" fillId="0" borderId="29" xfId="0" applyFont="1" applyBorder="1" applyAlignment="1">
      <alignment horizontal="center" vertical="center" wrapText="1"/>
    </xf>
    <xf numFmtId="0" fontId="114" fillId="0" borderId="30" xfId="0" applyFont="1" applyBorder="1" applyAlignment="1">
      <alignment horizontal="center" vertical="center" wrapText="1"/>
    </xf>
    <xf numFmtId="0" fontId="114" fillId="0" borderId="31" xfId="0" applyFont="1" applyBorder="1" applyAlignment="1">
      <alignment horizontal="center" vertical="center" wrapText="1"/>
    </xf>
    <xf numFmtId="0" fontId="114" fillId="0" borderId="32" xfId="0" applyFont="1" applyBorder="1" applyAlignment="1">
      <alignment horizontal="center" vertical="center" wrapText="1"/>
    </xf>
  </cellXfs>
  <cellStyles count="75">
    <cellStyle name="20% - Акцент1 2" xfId="5" xr:uid="{00000000-0005-0000-0000-000000000000}"/>
    <cellStyle name="20% - Акцент2 2" xfId="6" xr:uid="{00000000-0005-0000-0000-000001000000}"/>
    <cellStyle name="20% - Акцент3 2" xfId="7" xr:uid="{00000000-0005-0000-0000-000002000000}"/>
    <cellStyle name="20% - Акцент4 2" xfId="8" xr:uid="{00000000-0005-0000-0000-000003000000}"/>
    <cellStyle name="20% - Акцент5 2" xfId="9" xr:uid="{00000000-0005-0000-0000-000004000000}"/>
    <cellStyle name="20% - Акцент6 2" xfId="10" xr:uid="{00000000-0005-0000-0000-000005000000}"/>
    <cellStyle name="40% - Акцент1 2" xfId="11" xr:uid="{00000000-0005-0000-0000-000006000000}"/>
    <cellStyle name="40% - Акцент2 2" xfId="12" xr:uid="{00000000-0005-0000-0000-000007000000}"/>
    <cellStyle name="40% - Акцент3 2" xfId="13" xr:uid="{00000000-0005-0000-0000-000008000000}"/>
    <cellStyle name="40% - Акцент4 2" xfId="14" xr:uid="{00000000-0005-0000-0000-000009000000}"/>
    <cellStyle name="40% - Акцент5 2" xfId="15" xr:uid="{00000000-0005-0000-0000-00000A000000}"/>
    <cellStyle name="40% - Акцент6 2" xfId="16" xr:uid="{00000000-0005-0000-0000-00000B000000}"/>
    <cellStyle name="60% - Акцент1 2" xfId="17" xr:uid="{00000000-0005-0000-0000-00000C000000}"/>
    <cellStyle name="60% - Акцент2 2" xfId="18" xr:uid="{00000000-0005-0000-0000-00000D000000}"/>
    <cellStyle name="60% - Акцент3 2" xfId="19" xr:uid="{00000000-0005-0000-0000-00000E000000}"/>
    <cellStyle name="60% - Акцент4 2" xfId="20" xr:uid="{00000000-0005-0000-0000-00000F000000}"/>
    <cellStyle name="60% - Акцент5 2" xfId="21" xr:uid="{00000000-0005-0000-0000-000010000000}"/>
    <cellStyle name="60% - Акцент6 2" xfId="22" xr:uid="{00000000-0005-0000-0000-000011000000}"/>
    <cellStyle name="Акцент1 2" xfId="47" xr:uid="{00000000-0005-0000-0000-00002C000000}"/>
    <cellStyle name="Акцент2 2" xfId="48" xr:uid="{00000000-0005-0000-0000-00002D000000}"/>
    <cellStyle name="Акцент3 2" xfId="49" xr:uid="{00000000-0005-0000-0000-00002E000000}"/>
    <cellStyle name="Акцент4 2" xfId="50" xr:uid="{00000000-0005-0000-0000-00002F000000}"/>
    <cellStyle name="Акцент5 2" xfId="51" xr:uid="{00000000-0005-0000-0000-000030000000}"/>
    <cellStyle name="Акцент6 2" xfId="52" xr:uid="{00000000-0005-0000-0000-000031000000}"/>
    <cellStyle name="Ввод  2" xfId="53" xr:uid="{00000000-0005-0000-0000-000032000000}"/>
    <cellStyle name="Вывод 2" xfId="54" xr:uid="{00000000-0005-0000-0000-000033000000}"/>
    <cellStyle name="Вычисление 2" xfId="55" xr:uid="{00000000-0005-0000-0000-000034000000}"/>
    <cellStyle name="Гиперссылка" xfId="74" builtinId="8"/>
    <cellStyle name="Заголовок 1 2" xfId="56" xr:uid="{00000000-0005-0000-0000-000036000000}"/>
    <cellStyle name="Заголовок 2 2" xfId="57" xr:uid="{00000000-0005-0000-0000-000037000000}"/>
    <cellStyle name="Заголовок 3 2" xfId="58" xr:uid="{00000000-0005-0000-0000-000038000000}"/>
    <cellStyle name="Заголовок 4 2" xfId="59" xr:uid="{00000000-0005-0000-0000-000039000000}"/>
    <cellStyle name="Итог 2" xfId="60" xr:uid="{00000000-0005-0000-0000-00003A000000}"/>
    <cellStyle name="Контрольная ячейка 2" xfId="61" xr:uid="{00000000-0005-0000-0000-00003B000000}"/>
    <cellStyle name="Название 2" xfId="62" xr:uid="{00000000-0005-0000-0000-00003C000000}"/>
    <cellStyle name="Нейтральный 2" xfId="63" xr:uid="{00000000-0005-0000-0000-00003D000000}"/>
    <cellStyle name="Обычный" xfId="0" builtinId="0"/>
    <cellStyle name="Обычный 2" xfId="4" xr:uid="{00000000-0005-0000-0000-00003F000000}"/>
    <cellStyle name="Обычный 2 2" xfId="64" xr:uid="{00000000-0005-0000-0000-000040000000}"/>
    <cellStyle name="Обычный 3" xfId="72" xr:uid="{00000000-0005-0000-0000-000041000000}"/>
    <cellStyle name="Плохой 2" xfId="65" xr:uid="{00000000-0005-0000-0000-000042000000}"/>
    <cellStyle name="Пояснение 2" xfId="66" xr:uid="{00000000-0005-0000-0000-000043000000}"/>
    <cellStyle name="Примечание 2" xfId="67" xr:uid="{00000000-0005-0000-0000-000044000000}"/>
    <cellStyle name="Процентный" xfId="3" builtinId="5"/>
    <cellStyle name="Связанная ячейка 2" xfId="68" xr:uid="{00000000-0005-0000-0000-000046000000}"/>
    <cellStyle name="Текст предупреждения 2" xfId="69" xr:uid="{00000000-0005-0000-0000-000047000000}"/>
    <cellStyle name="Финансовый 2" xfId="73" xr:uid="{00000000-0005-0000-0000-000048000000}"/>
    <cellStyle name="Финансовый 2 2" xfId="70" xr:uid="{00000000-0005-0000-0000-000049000000}"/>
    <cellStyle name="Хороший 2" xfId="71" xr:uid="{00000000-0005-0000-0000-00004A000000}"/>
    <cellStyle name="Comma" xfId="23" xr:uid="{00000000-0005-0000-0000-000012000000}"/>
    <cellStyle name="Comma [0]" xfId="24" xr:uid="{00000000-0005-0000-0000-000013000000}"/>
    <cellStyle name="Comma [0] 2" xfId="25" xr:uid="{00000000-0005-0000-0000-000014000000}"/>
    <cellStyle name="Comma 2" xfId="26" xr:uid="{00000000-0005-0000-0000-000015000000}"/>
    <cellStyle name="Comma 3" xfId="27" xr:uid="{00000000-0005-0000-0000-000016000000}"/>
    <cellStyle name="Comma 4" xfId="28" xr:uid="{00000000-0005-0000-0000-000017000000}"/>
    <cellStyle name="Comma 5" xfId="29" xr:uid="{00000000-0005-0000-0000-000018000000}"/>
    <cellStyle name="Comma 6" xfId="30" xr:uid="{00000000-0005-0000-0000-000019000000}"/>
    <cellStyle name="Comma 7" xfId="31" xr:uid="{00000000-0005-0000-0000-00001A000000}"/>
    <cellStyle name="Comma 8" xfId="32" xr:uid="{00000000-0005-0000-0000-00001B000000}"/>
    <cellStyle name="Currency" xfId="33" xr:uid="{00000000-0005-0000-0000-00001C000000}"/>
    <cellStyle name="Currency [0]" xfId="34" xr:uid="{00000000-0005-0000-0000-00001D000000}"/>
    <cellStyle name="Currency [0] 2" xfId="35" xr:uid="{00000000-0005-0000-0000-00001E000000}"/>
    <cellStyle name="Currency 2" xfId="36" xr:uid="{00000000-0005-0000-0000-00001F000000}"/>
    <cellStyle name="Currency 3" xfId="37" xr:uid="{00000000-0005-0000-0000-000020000000}"/>
    <cellStyle name="Currency 4" xfId="38" xr:uid="{00000000-0005-0000-0000-000021000000}"/>
    <cellStyle name="Currency 5" xfId="39" xr:uid="{00000000-0005-0000-0000-000022000000}"/>
    <cellStyle name="Currency 6" xfId="40" xr:uid="{00000000-0005-0000-0000-000023000000}"/>
    <cellStyle name="Currency 7" xfId="41" xr:uid="{00000000-0005-0000-0000-000024000000}"/>
    <cellStyle name="Currency 8" xfId="42" xr:uid="{00000000-0005-0000-0000-000025000000}"/>
    <cellStyle name="Followed Hyperlink" xfId="43" xr:uid="{00000000-0005-0000-0000-000026000000}"/>
    <cellStyle name="Hyperlink" xfId="44" xr:uid="{00000000-0005-0000-0000-000027000000}"/>
    <cellStyle name="Normal" xfId="45" xr:uid="{00000000-0005-0000-0000-000028000000}"/>
    <cellStyle name="Normal 2" xfId="1" xr:uid="{00000000-0005-0000-0000-000029000000}"/>
    <cellStyle name="Normal_Sheet1" xfId="2" xr:uid="{00000000-0005-0000-0000-00002A000000}"/>
    <cellStyle name="Percent" xfId="46" xr:uid="{00000000-0005-0000-0000-00002B000000}"/>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Desktop/&#1084;&#1080;&#1085;&#1090;&#1088;&#1091;&#1076;%20&#1087;&#1086;&#1089;&#1083;&#1077;&#1076;&#1085;&#1080;&#1077;%20&#1084;&#1072;&#1090;&#1077;&#1088;&#1080;&#1072;&#1083;&#1099;/&#1057;&#1086;&#1093;&#1090;&#1086;&#1088;&#1080;%20&#1073;&#1072;&#1088;&#1085;&#1086;&#1084;&#1072;&#1080;%20&#1073;&#1091;&#1207;&#1077;&#1090;&#12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Admin/Application%20Data/Microsoft/Excel/DOCUME~1/Nigora/LOCALS~1/Temp/Rar$DI10.281/&#1056;&#1072;&#1096;&#1080;&#1076;&#1086;&#1074;%20&#1047;&#1072;&#1087;&#1086;&#1083;&#1085;&#1077;&#1085;&#1085;&#1099;&#1081;%20&#1096;&#1072;&#1073;&#1083;&#1086;&#1085;%20&#1076;&#1083;&#1103;%20&#1073;&#1072;&#1079;&#1080;&#1089;&#1085;&#1099;&#1093;%20&#1088;&#1072;&#1089;&#1093;&#1086;&#1076;&#1086;&#1074;_&#1088;&#1072;&#1096;&#1080;&#1076;&#1086;&#10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1  (FINAL) (3)"/>
      <sheetName val="Лист2"/>
      <sheetName val="Лист1"/>
    </sheetNames>
    <sheetDataSet>
      <sheetData sheetId="0" refreshError="1"/>
      <sheetData sheetId="1">
        <row r="4">
          <cell r="B4" t="str">
            <v xml:space="preserve">TIK001 Таҳсилоти ибтидоии касби </v>
          </cell>
        </row>
        <row r="75">
          <cell r="B75" t="str">
            <v>TIK002 Иқтидори кадрии кормандон дар таҳсилоти ибтидоӣ касбӣ (Такмили ихтисос)</v>
          </cell>
        </row>
        <row r="77">
          <cell r="B77" t="str">
            <v>TIK003 Рушди сифат ва мазмуни таҳсилоти ибтидоии касбӣ (Маркази методи+Пажуишгоҳ+лоиха)</v>
          </cell>
        </row>
        <row r="81">
          <cell r="B81" t="str">
            <v>TIK004 Таълими касбии калонсолон</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Классификации"/>
      <sheetName val="4011"/>
      <sheetName val="4021"/>
      <sheetName val="4022"/>
      <sheetName val="4023"/>
      <sheetName val="4031"/>
      <sheetName val="4032"/>
      <sheetName val="4033"/>
      <sheetName val="4034"/>
      <sheetName val="4035"/>
      <sheetName val="4036"/>
      <sheetName val="4041"/>
      <sheetName val="4051"/>
      <sheetName val="4052"/>
      <sheetName val="4061"/>
      <sheetName val="4062"/>
      <sheetName val="4071"/>
      <sheetName val="4072"/>
      <sheetName val="4073"/>
      <sheetName val="4074"/>
      <sheetName val="4075"/>
      <sheetName val="4081"/>
      <sheetName val="4091"/>
      <sheetName val="4092"/>
      <sheetName val="4093"/>
      <sheetName val="4101"/>
      <sheetName val="4102"/>
      <sheetName val="4111"/>
      <sheetName val="4112"/>
      <sheetName val="4113"/>
      <sheetName val="4114"/>
      <sheetName val="4121"/>
      <sheetName val="4122"/>
      <sheetName val="4131"/>
      <sheetName val="4132"/>
      <sheetName val="4133"/>
      <sheetName val="tab 3.2.2a"/>
      <sheetName val="tab 3.2.2б"/>
      <sheetName val="СПГР"/>
    </sheetNames>
    <sheetDataSet>
      <sheetData sheetId="0"/>
      <sheetData sheetId="1">
        <row r="6">
          <cell r="A6">
            <v>405</v>
          </cell>
          <cell r="D6" t="str">
            <v>Начальное профессиональное образование</v>
          </cell>
        </row>
        <row r="28">
          <cell r="D28" t="str">
            <v>Начальное профессиональное образование</v>
          </cell>
        </row>
        <row r="87">
          <cell r="D87" t="str">
            <v>ОБРАЗОВАНИЕ</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6"/>
  <sheetViews>
    <sheetView topLeftCell="A73" zoomScale="85" zoomScaleNormal="85" zoomScaleSheetLayoutView="100" workbookViewId="0">
      <selection activeCell="I21" sqref="I21"/>
    </sheetView>
  </sheetViews>
  <sheetFormatPr baseColWidth="10" defaultColWidth="9.25" defaultRowHeight="14"/>
  <cols>
    <col min="1" max="1" width="11.25" style="15" customWidth="1"/>
    <col min="2" max="2" width="32.25" style="14" customWidth="1"/>
    <col min="3" max="3" width="13.75" style="15" customWidth="1"/>
    <col min="4" max="4" width="13.25" style="15" customWidth="1"/>
    <col min="5" max="5" width="12.25" style="15" customWidth="1"/>
    <col min="6" max="6" width="12.75" style="15" customWidth="1"/>
    <col min="7" max="7" width="10.25" style="15" customWidth="1"/>
    <col min="8" max="8" width="1.75" style="14" customWidth="1"/>
    <col min="9" max="9" width="9.25" style="15" customWidth="1"/>
    <col min="10" max="10" width="37.5" style="15" customWidth="1"/>
    <col min="11" max="12" width="12.25" style="15" customWidth="1"/>
    <col min="13" max="13" width="13.25" style="15" customWidth="1"/>
    <col min="14" max="14" width="12" style="15" customWidth="1"/>
    <col min="15" max="15" width="12.25" style="15" customWidth="1"/>
    <col min="16" max="16" width="1.5" style="15" customWidth="1"/>
    <col min="17" max="17" width="10.75" style="15" customWidth="1"/>
    <col min="18" max="18" width="50.75" style="15" customWidth="1"/>
    <col min="19" max="23" width="10.75" style="15" customWidth="1"/>
    <col min="24" max="16384" width="9.25" style="15"/>
  </cols>
  <sheetData>
    <row r="1" spans="1:23" s="1" customFormat="1">
      <c r="A1" s="393" t="s">
        <v>62</v>
      </c>
      <c r="B1" s="393"/>
      <c r="C1" s="393"/>
      <c r="D1" s="393"/>
      <c r="E1" s="393"/>
      <c r="F1" s="393"/>
      <c r="G1" s="393"/>
      <c r="H1" s="397" t="s">
        <v>15</v>
      </c>
      <c r="I1" s="398" t="s">
        <v>89</v>
      </c>
      <c r="J1" s="398"/>
      <c r="K1" s="398"/>
      <c r="L1" s="398"/>
      <c r="M1" s="398"/>
      <c r="N1" s="398"/>
      <c r="O1" s="398"/>
      <c r="P1" s="399"/>
      <c r="Q1" s="393" t="s">
        <v>60</v>
      </c>
      <c r="R1" s="393"/>
      <c r="S1" s="393"/>
      <c r="T1" s="393"/>
      <c r="U1" s="393"/>
      <c r="V1" s="393"/>
      <c r="W1" s="393"/>
    </row>
    <row r="2" spans="1:23" s="1" customFormat="1">
      <c r="A2" s="394"/>
      <c r="B2" s="394"/>
      <c r="C2" s="394"/>
      <c r="D2" s="394"/>
      <c r="E2" s="394"/>
      <c r="F2" s="394"/>
      <c r="G2" s="394"/>
      <c r="H2" s="397"/>
      <c r="I2" s="395"/>
      <c r="J2" s="395"/>
      <c r="K2" s="395"/>
      <c r="L2" s="395"/>
      <c r="M2" s="395"/>
      <c r="N2" s="395"/>
      <c r="O2" s="395"/>
      <c r="P2" s="399"/>
      <c r="Q2" s="396"/>
      <c r="R2" s="396"/>
      <c r="S2" s="396"/>
      <c r="T2" s="396"/>
      <c r="U2" s="396"/>
      <c r="V2" s="396"/>
      <c r="W2" s="396"/>
    </row>
    <row r="3" spans="1:23" s="1" customFormat="1">
      <c r="A3" s="400" t="s">
        <v>65</v>
      </c>
      <c r="B3" s="400"/>
      <c r="C3" s="400"/>
      <c r="D3" s="400"/>
      <c r="E3" s="400"/>
      <c r="F3" s="400"/>
      <c r="G3" s="400"/>
      <c r="H3" s="397"/>
      <c r="I3" s="401" t="s">
        <v>90</v>
      </c>
      <c r="J3" s="401"/>
      <c r="K3" s="401"/>
      <c r="L3" s="401"/>
      <c r="M3" s="401"/>
      <c r="N3" s="401"/>
      <c r="O3" s="401"/>
      <c r="P3" s="399"/>
      <c r="Q3" s="400" t="s">
        <v>64</v>
      </c>
      <c r="R3" s="400"/>
      <c r="S3" s="400"/>
      <c r="T3" s="400"/>
      <c r="U3" s="400"/>
      <c r="V3" s="400"/>
      <c r="W3" s="400"/>
    </row>
    <row r="4" spans="1:23" s="2" customFormat="1">
      <c r="A4" s="40">
        <v>4</v>
      </c>
      <c r="B4" s="402" t="e">
        <f>#REF!</f>
        <v>#REF!</v>
      </c>
      <c r="C4" s="402"/>
      <c r="D4" s="402"/>
      <c r="E4" s="402"/>
      <c r="F4" s="402"/>
      <c r="G4" s="402"/>
      <c r="H4" s="397"/>
      <c r="I4" s="50">
        <f>Q4</f>
        <v>4</v>
      </c>
      <c r="J4" s="402" t="e">
        <f>#REF!</f>
        <v>#REF!</v>
      </c>
      <c r="K4" s="402"/>
      <c r="L4" s="402"/>
      <c r="M4" s="402"/>
      <c r="N4" s="402"/>
      <c r="O4" s="402"/>
      <c r="P4" s="399"/>
      <c r="Q4" s="40">
        <f>A4</f>
        <v>4</v>
      </c>
      <c r="R4" s="402" t="s">
        <v>14</v>
      </c>
      <c r="S4" s="402"/>
      <c r="T4" s="402"/>
      <c r="U4" s="402"/>
      <c r="V4" s="402"/>
      <c r="W4" s="402"/>
    </row>
    <row r="5" spans="1:23" s="2" customFormat="1">
      <c r="A5" s="391"/>
      <c r="B5" s="391"/>
      <c r="C5" s="391"/>
      <c r="D5" s="391"/>
      <c r="E5" s="391"/>
      <c r="F5" s="391"/>
      <c r="G5" s="391"/>
      <c r="H5" s="397"/>
      <c r="I5" s="392"/>
      <c r="J5" s="392"/>
      <c r="K5" s="392"/>
      <c r="L5" s="392"/>
      <c r="M5" s="392"/>
      <c r="N5" s="392"/>
      <c r="O5" s="392"/>
      <c r="P5" s="399"/>
      <c r="Q5" s="391"/>
      <c r="R5" s="391"/>
      <c r="S5" s="391"/>
      <c r="T5" s="391"/>
      <c r="U5" s="391"/>
      <c r="V5" s="391"/>
      <c r="W5" s="391"/>
    </row>
    <row r="6" spans="1:23" s="1" customFormat="1" ht="14.25" customHeight="1">
      <c r="A6" s="400" t="s">
        <v>179</v>
      </c>
      <c r="B6" s="400"/>
      <c r="C6" s="400"/>
      <c r="D6" s="400"/>
      <c r="E6" s="400"/>
      <c r="F6" s="400"/>
      <c r="G6" s="400"/>
      <c r="H6" s="397"/>
      <c r="I6" s="401" t="s">
        <v>180</v>
      </c>
      <c r="J6" s="401"/>
      <c r="K6" s="401"/>
      <c r="L6" s="401"/>
      <c r="M6" s="401"/>
      <c r="N6" s="401"/>
      <c r="O6" s="401"/>
      <c r="P6" s="399"/>
      <c r="Q6" s="400" t="s">
        <v>61</v>
      </c>
      <c r="R6" s="400"/>
      <c r="S6" s="400"/>
      <c r="T6" s="400"/>
      <c r="U6" s="400"/>
      <c r="V6" s="400"/>
      <c r="W6" s="400"/>
    </row>
    <row r="7" spans="1:23" s="2" customFormat="1">
      <c r="A7" s="40" t="e">
        <f>#REF!</f>
        <v>#REF!</v>
      </c>
      <c r="B7" s="402" t="e">
        <f>#REF!</f>
        <v>#REF!</v>
      </c>
      <c r="C7" s="402"/>
      <c r="D7" s="402"/>
      <c r="E7" s="402"/>
      <c r="F7" s="402"/>
      <c r="G7" s="402"/>
      <c r="H7" s="397"/>
      <c r="I7" s="50" t="e">
        <f>Q7</f>
        <v>#REF!</v>
      </c>
      <c r="J7" s="403" t="e">
        <f>#REF!</f>
        <v>#REF!</v>
      </c>
      <c r="K7" s="403"/>
      <c r="L7" s="403"/>
      <c r="M7" s="403"/>
      <c r="N7" s="403"/>
      <c r="O7" s="403"/>
      <c r="P7" s="399"/>
      <c r="Q7" s="40" t="e">
        <f>A7</f>
        <v>#REF!</v>
      </c>
      <c r="R7" s="402" t="s">
        <v>14</v>
      </c>
      <c r="S7" s="402"/>
      <c r="T7" s="402"/>
      <c r="U7" s="402"/>
      <c r="V7" s="402"/>
      <c r="W7" s="402"/>
    </row>
    <row r="8" spans="1:23" s="2" customFormat="1">
      <c r="A8" s="391"/>
      <c r="B8" s="391"/>
      <c r="C8" s="391"/>
      <c r="D8" s="391"/>
      <c r="E8" s="391"/>
      <c r="F8" s="391"/>
      <c r="G8" s="391"/>
      <c r="H8" s="397"/>
      <c r="I8" s="392"/>
      <c r="J8" s="392"/>
      <c r="K8" s="392"/>
      <c r="L8" s="392"/>
      <c r="M8" s="392"/>
      <c r="N8" s="392"/>
      <c r="O8" s="392"/>
      <c r="P8" s="399"/>
      <c r="Q8" s="391"/>
      <c r="R8" s="391"/>
      <c r="S8" s="391"/>
      <c r="T8" s="391"/>
      <c r="U8" s="391"/>
      <c r="V8" s="391"/>
      <c r="W8" s="391"/>
    </row>
    <row r="9" spans="1:23" s="1" customFormat="1" ht="33" customHeight="1">
      <c r="A9" s="400" t="s">
        <v>181</v>
      </c>
      <c r="B9" s="400"/>
      <c r="C9" s="400"/>
      <c r="D9" s="400"/>
      <c r="E9" s="400"/>
      <c r="F9" s="400"/>
      <c r="G9" s="400"/>
      <c r="H9" s="397"/>
      <c r="I9" s="401" t="s">
        <v>182</v>
      </c>
      <c r="J9" s="401"/>
      <c r="K9" s="401"/>
      <c r="L9" s="401"/>
      <c r="M9" s="401"/>
      <c r="N9" s="401"/>
      <c r="O9" s="401"/>
      <c r="P9" s="399"/>
      <c r="Q9" s="400" t="s">
        <v>63</v>
      </c>
      <c r="R9" s="400"/>
      <c r="S9" s="400"/>
      <c r="T9" s="400"/>
      <c r="U9" s="400"/>
      <c r="V9" s="400"/>
      <c r="W9" s="400"/>
    </row>
    <row r="10" spans="1:23" s="2" customFormat="1">
      <c r="A10" s="40" t="e">
        <f>#REF!</f>
        <v>#REF!</v>
      </c>
      <c r="B10" s="402" t="s">
        <v>133</v>
      </c>
      <c r="C10" s="402"/>
      <c r="D10" s="402"/>
      <c r="E10" s="402"/>
      <c r="F10" s="402"/>
      <c r="G10" s="402"/>
      <c r="H10" s="397"/>
      <c r="I10" s="50" t="e">
        <f>Q10</f>
        <v>#REF!</v>
      </c>
      <c r="J10" s="403" t="e">
        <f>Высшее профессиональное образование</f>
        <v>#NAME?</v>
      </c>
      <c r="K10" s="403"/>
      <c r="L10" s="403"/>
      <c r="M10" s="403"/>
      <c r="N10" s="403"/>
      <c r="O10" s="403"/>
      <c r="P10" s="399"/>
      <c r="Q10" s="40" t="e">
        <f>A10</f>
        <v>#REF!</v>
      </c>
      <c r="R10" s="402" t="s">
        <v>14</v>
      </c>
      <c r="S10" s="402"/>
      <c r="T10" s="402"/>
      <c r="U10" s="402"/>
      <c r="V10" s="402"/>
      <c r="W10" s="402"/>
    </row>
    <row r="11" spans="1:23" s="1" customFormat="1">
      <c r="A11" s="394"/>
      <c r="B11" s="394"/>
      <c r="C11" s="394"/>
      <c r="D11" s="394"/>
      <c r="E11" s="394"/>
      <c r="F11" s="394"/>
      <c r="G11" s="394"/>
      <c r="H11" s="397"/>
      <c r="I11" s="395"/>
      <c r="J11" s="395"/>
      <c r="K11" s="395"/>
      <c r="L11" s="395"/>
      <c r="M11" s="395"/>
      <c r="N11" s="395"/>
      <c r="O11" s="395"/>
      <c r="P11" s="399"/>
      <c r="Q11" s="396"/>
      <c r="R11" s="396"/>
      <c r="S11" s="396"/>
      <c r="T11" s="396"/>
      <c r="U11" s="396"/>
      <c r="V11" s="396"/>
      <c r="W11" s="396"/>
    </row>
    <row r="12" spans="1:23" s="2" customFormat="1" ht="33" customHeight="1">
      <c r="A12" s="400" t="s">
        <v>86</v>
      </c>
      <c r="B12" s="405"/>
      <c r="C12" s="405"/>
      <c r="D12" s="405"/>
      <c r="E12" s="405"/>
      <c r="F12" s="405"/>
      <c r="G12" s="405"/>
      <c r="H12" s="397"/>
      <c r="I12" s="401" t="s">
        <v>91</v>
      </c>
      <c r="J12" s="406"/>
      <c r="K12" s="406"/>
      <c r="L12" s="406"/>
      <c r="M12" s="406"/>
      <c r="N12" s="406"/>
      <c r="O12" s="406"/>
      <c r="P12" s="399"/>
      <c r="Q12" s="400" t="s">
        <v>66</v>
      </c>
      <c r="R12" s="405"/>
      <c r="S12" s="405"/>
      <c r="T12" s="405"/>
      <c r="U12" s="405"/>
      <c r="V12" s="405"/>
      <c r="W12" s="405"/>
    </row>
    <row r="13" spans="1:23" s="2" customFormat="1">
      <c r="A13" s="40" t="e">
        <f>#REF!</f>
        <v>#REF!</v>
      </c>
      <c r="B13" s="404" t="e">
        <f>#REF!</f>
        <v>#REF!</v>
      </c>
      <c r="C13" s="404"/>
      <c r="D13" s="404"/>
      <c r="E13" s="404"/>
      <c r="F13" s="404"/>
      <c r="G13" s="404"/>
      <c r="H13" s="397"/>
      <c r="I13" s="40" t="e">
        <f>#REF!</f>
        <v>#REF!</v>
      </c>
      <c r="J13" s="404" t="e">
        <f>#REF!</f>
        <v>#REF!</v>
      </c>
      <c r="K13" s="404"/>
      <c r="L13" s="404"/>
      <c r="M13" s="404"/>
      <c r="N13" s="404"/>
      <c r="O13" s="404"/>
      <c r="P13" s="399"/>
      <c r="Q13" s="40" t="e">
        <f>A13</f>
        <v>#REF!</v>
      </c>
      <c r="R13" s="402" t="s">
        <v>14</v>
      </c>
      <c r="S13" s="402"/>
      <c r="T13" s="402"/>
      <c r="U13" s="402"/>
      <c r="V13" s="402"/>
      <c r="W13" s="402"/>
    </row>
    <row r="14" spans="1:23" s="2" customFormat="1">
      <c r="A14" s="40" t="e">
        <f>#REF!</f>
        <v>#REF!</v>
      </c>
      <c r="B14" s="404" t="e">
        <f>#REF!</f>
        <v>#REF!</v>
      </c>
      <c r="C14" s="404"/>
      <c r="D14" s="404"/>
      <c r="E14" s="404"/>
      <c r="F14" s="404"/>
      <c r="G14" s="404"/>
      <c r="H14" s="397"/>
      <c r="I14" s="40" t="e">
        <f>#REF!</f>
        <v>#REF!</v>
      </c>
      <c r="J14" s="404" t="e">
        <f>#REF!</f>
        <v>#REF!</v>
      </c>
      <c r="K14" s="404"/>
      <c r="L14" s="404"/>
      <c r="M14" s="404"/>
      <c r="N14" s="404"/>
      <c r="O14" s="404"/>
      <c r="P14" s="399"/>
      <c r="Q14" s="40"/>
      <c r="R14" s="72"/>
      <c r="S14" s="72"/>
      <c r="T14" s="72"/>
      <c r="U14" s="72"/>
      <c r="V14" s="72"/>
      <c r="W14" s="72"/>
    </row>
    <row r="15" spans="1:23" s="2" customFormat="1">
      <c r="A15" s="40" t="e">
        <f>#REF!</f>
        <v>#REF!</v>
      </c>
      <c r="B15" s="404" t="e">
        <f>#REF!</f>
        <v>#REF!</v>
      </c>
      <c r="C15" s="404"/>
      <c r="D15" s="404"/>
      <c r="E15" s="404"/>
      <c r="F15" s="404"/>
      <c r="G15" s="404"/>
      <c r="H15" s="397"/>
      <c r="I15" s="40" t="e">
        <f>#REF!</f>
        <v>#REF!</v>
      </c>
      <c r="J15" s="404" t="e">
        <f>#REF!</f>
        <v>#REF!</v>
      </c>
      <c r="K15" s="404"/>
      <c r="L15" s="404"/>
      <c r="M15" s="404"/>
      <c r="N15" s="404"/>
      <c r="O15" s="404"/>
      <c r="P15" s="399"/>
      <c r="Q15" s="40"/>
      <c r="R15" s="72"/>
      <c r="S15" s="72"/>
      <c r="T15" s="72"/>
      <c r="U15" s="72"/>
      <c r="V15" s="72"/>
      <c r="W15" s="72"/>
    </row>
    <row r="16" spans="1:23" s="2" customFormat="1">
      <c r="A16" s="40" t="e">
        <f>#REF!</f>
        <v>#REF!</v>
      </c>
      <c r="B16" s="404" t="e">
        <f>#REF!</f>
        <v>#REF!</v>
      </c>
      <c r="C16" s="404"/>
      <c r="D16" s="404"/>
      <c r="E16" s="404"/>
      <c r="F16" s="404"/>
      <c r="G16" s="404"/>
      <c r="H16" s="397"/>
      <c r="I16" s="40" t="e">
        <f>#REF!</f>
        <v>#REF!</v>
      </c>
      <c r="J16" s="404" t="e">
        <f>#REF!</f>
        <v>#REF!</v>
      </c>
      <c r="K16" s="404"/>
      <c r="L16" s="404"/>
      <c r="M16" s="404"/>
      <c r="N16" s="404"/>
      <c r="O16" s="404"/>
      <c r="P16" s="399"/>
      <c r="Q16" s="40"/>
      <c r="R16" s="72"/>
      <c r="S16" s="72"/>
      <c r="T16" s="72"/>
      <c r="U16" s="72"/>
      <c r="V16" s="72"/>
      <c r="W16" s="72"/>
    </row>
    <row r="17" spans="1:23" s="2" customFormat="1">
      <c r="A17" s="40" t="e">
        <f>#REF!</f>
        <v>#REF!</v>
      </c>
      <c r="B17" s="404" t="e">
        <f>#REF!</f>
        <v>#REF!</v>
      </c>
      <c r="C17" s="404"/>
      <c r="D17" s="404"/>
      <c r="E17" s="404"/>
      <c r="F17" s="404"/>
      <c r="G17" s="404"/>
      <c r="H17" s="397"/>
      <c r="I17" s="40" t="e">
        <f>#REF!</f>
        <v>#REF!</v>
      </c>
      <c r="J17" s="404" t="e">
        <f>#REF!</f>
        <v>#REF!</v>
      </c>
      <c r="K17" s="404"/>
      <c r="L17" s="404"/>
      <c r="M17" s="404"/>
      <c r="N17" s="404"/>
      <c r="O17" s="404"/>
      <c r="P17" s="399"/>
      <c r="Q17" s="40"/>
      <c r="R17" s="72"/>
      <c r="S17" s="72"/>
      <c r="T17" s="72"/>
      <c r="U17" s="72"/>
      <c r="V17" s="72"/>
      <c r="W17" s="72"/>
    </row>
    <row r="18" spans="1:23" s="2" customFormat="1">
      <c r="A18" s="40"/>
      <c r="B18" s="72"/>
      <c r="C18" s="72"/>
      <c r="D18" s="72"/>
      <c r="E18" s="72"/>
      <c r="F18" s="72"/>
      <c r="G18" s="72"/>
      <c r="H18" s="397"/>
      <c r="I18" s="50"/>
      <c r="J18" s="403" t="s">
        <v>225</v>
      </c>
      <c r="K18" s="403"/>
      <c r="L18" s="403"/>
      <c r="M18" s="403"/>
      <c r="N18" s="403"/>
      <c r="O18" s="403"/>
      <c r="P18" s="399"/>
      <c r="Q18" s="40"/>
      <c r="R18" s="72"/>
      <c r="S18" s="72"/>
      <c r="T18" s="72"/>
      <c r="U18" s="72"/>
      <c r="V18" s="72"/>
      <c r="W18" s="72"/>
    </row>
    <row r="19" spans="1:23" s="2" customFormat="1">
      <c r="A19" s="391"/>
      <c r="B19" s="391"/>
      <c r="C19" s="391"/>
      <c r="D19" s="391"/>
      <c r="E19" s="391"/>
      <c r="F19" s="391"/>
      <c r="G19" s="391"/>
      <c r="H19" s="397"/>
      <c r="I19" s="392"/>
      <c r="J19" s="392"/>
      <c r="K19" s="392"/>
      <c r="L19" s="392"/>
      <c r="M19" s="392"/>
      <c r="N19" s="392"/>
      <c r="O19" s="392"/>
      <c r="P19" s="399"/>
      <c r="Q19" s="391"/>
      <c r="R19" s="391"/>
      <c r="S19" s="391"/>
      <c r="T19" s="391"/>
      <c r="U19" s="391"/>
      <c r="V19" s="391"/>
      <c r="W19" s="391"/>
    </row>
    <row r="20" spans="1:23" s="2" customFormat="1" ht="33" customHeight="1">
      <c r="A20" s="400" t="s">
        <v>85</v>
      </c>
      <c r="B20" s="405"/>
      <c r="C20" s="405"/>
      <c r="D20" s="405"/>
      <c r="E20" s="405"/>
      <c r="F20" s="405"/>
      <c r="G20" s="405"/>
      <c r="H20" s="397"/>
      <c r="I20" s="401" t="s">
        <v>92</v>
      </c>
      <c r="J20" s="406"/>
      <c r="K20" s="406"/>
      <c r="L20" s="406"/>
      <c r="M20" s="406"/>
      <c r="N20" s="406"/>
      <c r="O20" s="406"/>
      <c r="P20" s="399"/>
      <c r="Q20" s="400" t="s">
        <v>67</v>
      </c>
      <c r="R20" s="405"/>
      <c r="S20" s="405"/>
      <c r="T20" s="405"/>
      <c r="U20" s="405"/>
      <c r="V20" s="405"/>
      <c r="W20" s="405"/>
    </row>
    <row r="21" spans="1:23" s="2" customFormat="1">
      <c r="A21" s="40">
        <v>30</v>
      </c>
      <c r="B21" s="402" t="s">
        <v>11</v>
      </c>
      <c r="C21" s="402"/>
      <c r="D21" s="402"/>
      <c r="E21" s="402"/>
      <c r="F21" s="402"/>
      <c r="G21" s="402"/>
      <c r="H21" s="397"/>
      <c r="I21" s="50">
        <v>30</v>
      </c>
      <c r="J21" s="403" t="s">
        <v>234</v>
      </c>
      <c r="K21" s="403"/>
      <c r="L21" s="403"/>
      <c r="M21" s="403"/>
      <c r="N21" s="403"/>
      <c r="O21" s="403"/>
      <c r="P21" s="399"/>
      <c r="Q21" s="40">
        <f>A21</f>
        <v>30</v>
      </c>
      <c r="R21" s="402" t="s">
        <v>14</v>
      </c>
      <c r="S21" s="402"/>
      <c r="T21" s="402"/>
      <c r="U21" s="402"/>
      <c r="V21" s="402"/>
      <c r="W21" s="402"/>
    </row>
    <row r="22" spans="1:23" s="1" customFormat="1">
      <c r="A22" s="394"/>
      <c r="B22" s="394"/>
      <c r="C22" s="394"/>
      <c r="D22" s="394"/>
      <c r="E22" s="394"/>
      <c r="F22" s="394"/>
      <c r="G22" s="394"/>
      <c r="H22" s="397"/>
      <c r="I22" s="395"/>
      <c r="J22" s="395"/>
      <c r="K22" s="395"/>
      <c r="L22" s="395"/>
      <c r="M22" s="395"/>
      <c r="N22" s="395"/>
      <c r="O22" s="395"/>
      <c r="P22" s="399"/>
      <c r="Q22" s="396"/>
      <c r="R22" s="396"/>
      <c r="S22" s="396"/>
      <c r="T22" s="396"/>
      <c r="U22" s="396"/>
      <c r="V22" s="396"/>
      <c r="W22" s="396"/>
    </row>
    <row r="23" spans="1:23" s="2" customFormat="1">
      <c r="A23" s="400" t="s">
        <v>73</v>
      </c>
      <c r="B23" s="400"/>
      <c r="C23" s="400"/>
      <c r="D23" s="400"/>
      <c r="E23" s="400"/>
      <c r="F23" s="400"/>
      <c r="G23" s="400"/>
      <c r="H23" s="397"/>
      <c r="I23" s="407" t="s">
        <v>93</v>
      </c>
      <c r="J23" s="407"/>
      <c r="K23" s="407"/>
      <c r="L23" s="407"/>
      <c r="M23" s="407"/>
      <c r="N23" s="407"/>
      <c r="O23" s="407"/>
      <c r="P23" s="399"/>
      <c r="Q23" s="408" t="s">
        <v>16</v>
      </c>
      <c r="R23" s="408"/>
      <c r="S23" s="408"/>
      <c r="T23" s="408"/>
      <c r="U23" s="408"/>
      <c r="V23" s="408"/>
      <c r="W23" s="408"/>
    </row>
    <row r="24" spans="1:23" s="2" customFormat="1" ht="42.25" customHeight="1">
      <c r="A24" s="403" t="s">
        <v>13</v>
      </c>
      <c r="B24" s="403"/>
      <c r="C24" s="403"/>
      <c r="D24" s="403"/>
      <c r="E24" s="403"/>
      <c r="F24" s="403"/>
      <c r="G24" s="403"/>
      <c r="H24" s="397"/>
      <c r="I24" s="403" t="s">
        <v>12</v>
      </c>
      <c r="J24" s="403"/>
      <c r="K24" s="403"/>
      <c r="L24" s="403"/>
      <c r="M24" s="403"/>
      <c r="N24" s="403"/>
      <c r="O24" s="403"/>
      <c r="P24" s="399"/>
      <c r="Q24" s="409" t="s">
        <v>14</v>
      </c>
      <c r="R24" s="409"/>
      <c r="S24" s="409"/>
      <c r="T24" s="409"/>
      <c r="U24" s="409"/>
      <c r="V24" s="409"/>
      <c r="W24" s="409"/>
    </row>
    <row r="25" spans="1:23" s="2" customFormat="1">
      <c r="A25" s="400"/>
      <c r="B25" s="400"/>
      <c r="C25" s="400"/>
      <c r="D25" s="400"/>
      <c r="E25" s="400"/>
      <c r="F25" s="400"/>
      <c r="G25" s="400"/>
      <c r="H25" s="397"/>
      <c r="I25" s="407"/>
      <c r="J25" s="407"/>
      <c r="K25" s="407"/>
      <c r="L25" s="407"/>
      <c r="M25" s="407"/>
      <c r="N25" s="407"/>
      <c r="O25" s="407"/>
      <c r="P25" s="399"/>
      <c r="Q25" s="408"/>
      <c r="R25" s="408"/>
      <c r="S25" s="408"/>
      <c r="T25" s="408"/>
      <c r="U25" s="408"/>
      <c r="V25" s="408"/>
      <c r="W25" s="408"/>
    </row>
    <row r="26" spans="1:23" s="2" customFormat="1">
      <c r="A26" s="400" t="s">
        <v>17</v>
      </c>
      <c r="B26" s="400"/>
      <c r="C26" s="400"/>
      <c r="D26" s="400"/>
      <c r="E26" s="400"/>
      <c r="F26" s="400"/>
      <c r="G26" s="400"/>
      <c r="H26" s="397"/>
      <c r="I26" s="407" t="s">
        <v>94</v>
      </c>
      <c r="J26" s="407"/>
      <c r="K26" s="407"/>
      <c r="L26" s="407"/>
      <c r="M26" s="407"/>
      <c r="N26" s="407"/>
      <c r="O26" s="407"/>
      <c r="P26" s="399"/>
      <c r="Q26" s="408" t="s">
        <v>18</v>
      </c>
      <c r="R26" s="408"/>
      <c r="S26" s="408"/>
      <c r="T26" s="408"/>
      <c r="U26" s="408"/>
      <c r="V26" s="408"/>
      <c r="W26" s="408"/>
    </row>
    <row r="27" spans="1:23" s="2" customFormat="1" ht="43" customHeight="1">
      <c r="A27" s="409" t="s">
        <v>227</v>
      </c>
      <c r="B27" s="409"/>
      <c r="C27" s="409"/>
      <c r="D27" s="409"/>
      <c r="E27" s="409"/>
      <c r="F27" s="409"/>
      <c r="G27" s="409"/>
      <c r="H27" s="397"/>
      <c r="I27" s="410" t="s">
        <v>228</v>
      </c>
      <c r="J27" s="410"/>
      <c r="K27" s="410"/>
      <c r="L27" s="410"/>
      <c r="M27" s="410"/>
      <c r="N27" s="410"/>
      <c r="O27" s="410"/>
      <c r="P27" s="399"/>
      <c r="Q27" s="409" t="s">
        <v>14</v>
      </c>
      <c r="R27" s="409"/>
      <c r="S27" s="409"/>
      <c r="T27" s="409"/>
      <c r="U27" s="409"/>
      <c r="V27" s="409"/>
      <c r="W27" s="409"/>
    </row>
    <row r="28" spans="1:23" s="2" customFormat="1">
      <c r="A28" s="400"/>
      <c r="B28" s="400"/>
      <c r="C28" s="400"/>
      <c r="D28" s="400"/>
      <c r="E28" s="400"/>
      <c r="F28" s="400"/>
      <c r="G28" s="400"/>
      <c r="H28" s="397"/>
      <c r="I28" s="407"/>
      <c r="J28" s="407"/>
      <c r="K28" s="407"/>
      <c r="L28" s="407"/>
      <c r="M28" s="407"/>
      <c r="N28" s="407"/>
      <c r="O28" s="407"/>
      <c r="P28" s="399"/>
      <c r="Q28" s="408"/>
      <c r="R28" s="408"/>
      <c r="S28" s="408"/>
      <c r="T28" s="408"/>
      <c r="U28" s="408"/>
      <c r="V28" s="408"/>
      <c r="W28" s="408"/>
    </row>
    <row r="29" spans="1:23" s="2" customFormat="1">
      <c r="A29" s="400" t="s">
        <v>74</v>
      </c>
      <c r="B29" s="400"/>
      <c r="C29" s="400"/>
      <c r="D29" s="400"/>
      <c r="E29" s="400"/>
      <c r="F29" s="400"/>
      <c r="G29" s="400"/>
      <c r="H29" s="397"/>
      <c r="I29" s="407" t="s">
        <v>95</v>
      </c>
      <c r="J29" s="407"/>
      <c r="K29" s="407"/>
      <c r="L29" s="407"/>
      <c r="M29" s="407"/>
      <c r="N29" s="407"/>
      <c r="O29" s="407"/>
      <c r="P29" s="399"/>
      <c r="Q29" s="408" t="s">
        <v>19</v>
      </c>
      <c r="R29" s="408"/>
      <c r="S29" s="408"/>
      <c r="T29" s="408"/>
      <c r="U29" s="408"/>
      <c r="V29" s="408"/>
      <c r="W29" s="408"/>
    </row>
    <row r="30" spans="1:23" s="2" customFormat="1" ht="57" customHeight="1">
      <c r="A30" s="409" t="s">
        <v>7</v>
      </c>
      <c r="B30" s="409"/>
      <c r="C30" s="409"/>
      <c r="D30" s="409"/>
      <c r="E30" s="409"/>
      <c r="F30" s="409"/>
      <c r="G30" s="409"/>
      <c r="H30" s="397"/>
      <c r="I30" s="410" t="s">
        <v>226</v>
      </c>
      <c r="J30" s="410"/>
      <c r="K30" s="410"/>
      <c r="L30" s="410"/>
      <c r="M30" s="410"/>
      <c r="N30" s="410"/>
      <c r="O30" s="410"/>
      <c r="P30" s="399"/>
      <c r="Q30" s="409" t="s">
        <v>14</v>
      </c>
      <c r="R30" s="409"/>
      <c r="S30" s="409"/>
      <c r="T30" s="409"/>
      <c r="U30" s="409"/>
      <c r="V30" s="409"/>
      <c r="W30" s="409"/>
    </row>
    <row r="31" spans="1:23" s="2" customFormat="1">
      <c r="A31" s="414"/>
      <c r="B31" s="414"/>
      <c r="C31" s="414"/>
      <c r="D31" s="414"/>
      <c r="E31" s="414"/>
      <c r="F31" s="414"/>
      <c r="G31" s="414"/>
      <c r="H31" s="397"/>
      <c r="I31" s="415"/>
      <c r="J31" s="415"/>
      <c r="K31" s="415"/>
      <c r="L31" s="415"/>
      <c r="M31" s="415"/>
      <c r="N31" s="415"/>
      <c r="O31" s="415"/>
      <c r="P31" s="399"/>
      <c r="Q31" s="414"/>
      <c r="R31" s="414"/>
      <c r="S31" s="414"/>
      <c r="T31" s="414"/>
      <c r="U31" s="414"/>
      <c r="V31" s="414"/>
      <c r="W31" s="414"/>
    </row>
    <row r="32" spans="1:23" s="1" customFormat="1">
      <c r="A32" s="405" t="s">
        <v>75</v>
      </c>
      <c r="B32" s="405"/>
      <c r="C32" s="405"/>
      <c r="D32" s="405"/>
      <c r="E32" s="405"/>
      <c r="F32" s="405"/>
      <c r="G32" s="405"/>
      <c r="H32" s="397"/>
      <c r="I32" s="406" t="s">
        <v>96</v>
      </c>
      <c r="J32" s="406"/>
      <c r="K32" s="406"/>
      <c r="L32" s="406"/>
      <c r="M32" s="406"/>
      <c r="N32" s="406"/>
      <c r="O32" s="406"/>
      <c r="P32" s="399"/>
      <c r="Q32" s="405" t="s">
        <v>28</v>
      </c>
      <c r="R32" s="405"/>
      <c r="S32" s="405"/>
      <c r="T32" s="405"/>
      <c r="U32" s="405"/>
      <c r="V32" s="405"/>
      <c r="W32" s="405"/>
    </row>
    <row r="33" spans="1:23" s="1" customFormat="1" ht="84" customHeight="1">
      <c r="A33" s="409" t="s">
        <v>8</v>
      </c>
      <c r="B33" s="404"/>
      <c r="C33" s="404"/>
      <c r="D33" s="404"/>
      <c r="E33" s="404"/>
      <c r="F33" s="404"/>
      <c r="G33" s="404"/>
      <c r="H33" s="397"/>
      <c r="I33" s="411" t="s">
        <v>9</v>
      </c>
      <c r="J33" s="412"/>
      <c r="K33" s="412"/>
      <c r="L33" s="412"/>
      <c r="M33" s="412"/>
      <c r="N33" s="412"/>
      <c r="O33" s="412"/>
      <c r="P33" s="399"/>
      <c r="Q33" s="409" t="s">
        <v>29</v>
      </c>
      <c r="R33" s="404"/>
      <c r="S33" s="404"/>
      <c r="T33" s="404"/>
      <c r="U33" s="404"/>
      <c r="V33" s="404"/>
      <c r="W33" s="404"/>
    </row>
    <row r="34" spans="1:23" s="2" customFormat="1">
      <c r="A34" s="413"/>
      <c r="B34" s="413"/>
      <c r="C34" s="413"/>
      <c r="D34" s="413"/>
      <c r="E34" s="413"/>
      <c r="F34" s="413"/>
      <c r="G34" s="413"/>
      <c r="H34" s="397"/>
      <c r="I34" s="407"/>
      <c r="J34" s="407"/>
      <c r="K34" s="407"/>
      <c r="L34" s="407"/>
      <c r="M34" s="407"/>
      <c r="N34" s="407"/>
      <c r="O34" s="407"/>
      <c r="P34" s="399"/>
      <c r="Q34" s="408"/>
      <c r="R34" s="408"/>
      <c r="S34" s="408"/>
      <c r="T34" s="408"/>
      <c r="U34" s="408"/>
      <c r="V34" s="408"/>
      <c r="W34" s="408"/>
    </row>
    <row r="35" spans="1:23" s="1" customFormat="1">
      <c r="A35" s="393" t="s">
        <v>88</v>
      </c>
      <c r="B35" s="393"/>
      <c r="C35" s="393"/>
      <c r="D35" s="393"/>
      <c r="E35" s="393"/>
      <c r="F35" s="393"/>
      <c r="G35" s="393"/>
      <c r="H35" s="397"/>
      <c r="I35" s="398" t="s">
        <v>97</v>
      </c>
      <c r="J35" s="398"/>
      <c r="K35" s="398"/>
      <c r="L35" s="398"/>
      <c r="M35" s="398"/>
      <c r="N35" s="398"/>
      <c r="O35" s="398"/>
      <c r="P35" s="399"/>
      <c r="Q35" s="393" t="s">
        <v>20</v>
      </c>
      <c r="R35" s="393"/>
      <c r="S35" s="393"/>
      <c r="T35" s="393"/>
      <c r="U35" s="393"/>
      <c r="V35" s="393"/>
      <c r="W35" s="393"/>
    </row>
    <row r="36" spans="1:23" s="1" customFormat="1">
      <c r="A36" s="422"/>
      <c r="B36" s="422"/>
      <c r="C36" s="422"/>
      <c r="D36" s="422"/>
      <c r="E36" s="422"/>
      <c r="F36" s="422"/>
      <c r="G36" s="422"/>
      <c r="H36" s="397"/>
      <c r="I36" s="406"/>
      <c r="J36" s="406"/>
      <c r="K36" s="406"/>
      <c r="L36" s="406"/>
      <c r="M36" s="406"/>
      <c r="N36" s="406"/>
      <c r="O36" s="406"/>
      <c r="P36" s="399"/>
      <c r="Q36" s="405"/>
      <c r="R36" s="405"/>
      <c r="S36" s="405"/>
      <c r="T36" s="405"/>
      <c r="U36" s="405"/>
      <c r="V36" s="405"/>
      <c r="W36" s="405"/>
    </row>
    <row r="37" spans="1:23" s="3" customFormat="1" ht="75">
      <c r="A37" s="416"/>
      <c r="B37" s="416"/>
      <c r="C37" s="49" t="s">
        <v>71</v>
      </c>
      <c r="D37" s="49" t="s">
        <v>72</v>
      </c>
      <c r="E37" s="49" t="s">
        <v>76</v>
      </c>
      <c r="F37" s="49" t="s">
        <v>77</v>
      </c>
      <c r="G37" s="49" t="s">
        <v>78</v>
      </c>
      <c r="H37" s="397"/>
      <c r="I37" s="417" t="s">
        <v>98</v>
      </c>
      <c r="J37" s="417"/>
      <c r="K37" s="51" t="s">
        <v>194</v>
      </c>
      <c r="L37" s="51" t="s">
        <v>195</v>
      </c>
      <c r="M37" s="51" t="s">
        <v>196</v>
      </c>
      <c r="N37" s="51" t="s">
        <v>197</v>
      </c>
      <c r="O37" s="51" t="s">
        <v>198</v>
      </c>
      <c r="P37" s="399"/>
      <c r="Q37" s="418"/>
      <c r="R37" s="418"/>
      <c r="S37" s="16" t="s">
        <v>21</v>
      </c>
      <c r="T37" s="16" t="s">
        <v>22</v>
      </c>
      <c r="U37" s="16" t="s">
        <v>23</v>
      </c>
      <c r="V37" s="16" t="s">
        <v>24</v>
      </c>
      <c r="W37" s="16" t="s">
        <v>25</v>
      </c>
    </row>
    <row r="38" spans="1:23" s="1" customFormat="1">
      <c r="A38" s="419"/>
      <c r="B38" s="419"/>
      <c r="C38" s="419"/>
      <c r="D38" s="419"/>
      <c r="E38" s="419"/>
      <c r="F38" s="419"/>
      <c r="G38" s="419"/>
      <c r="H38" s="397"/>
      <c r="I38" s="420"/>
      <c r="J38" s="420"/>
      <c r="K38" s="420"/>
      <c r="L38" s="420"/>
      <c r="M38" s="420"/>
      <c r="N38" s="420"/>
      <c r="O38" s="420"/>
      <c r="P38" s="399"/>
      <c r="Q38" s="421"/>
      <c r="R38" s="421"/>
      <c r="S38" s="421"/>
      <c r="T38" s="421"/>
      <c r="U38" s="421"/>
      <c r="V38" s="421"/>
      <c r="W38" s="421"/>
    </row>
    <row r="39" spans="1:23" s="1" customFormat="1">
      <c r="A39" s="409" t="s">
        <v>230</v>
      </c>
      <c r="B39" s="409"/>
      <c r="C39" s="135">
        <v>155430</v>
      </c>
      <c r="D39" s="136">
        <v>154832</v>
      </c>
      <c r="E39" s="137">
        <v>157461</v>
      </c>
      <c r="F39" s="138">
        <v>160134</v>
      </c>
      <c r="G39" s="138">
        <v>162853</v>
      </c>
      <c r="H39" s="397"/>
      <c r="I39" s="410" t="s">
        <v>219</v>
      </c>
      <c r="J39" s="410"/>
      <c r="K39" s="52">
        <f t="shared" ref="K39:O45" si="0">S39</f>
        <v>155430</v>
      </c>
      <c r="L39" s="52">
        <f t="shared" si="0"/>
        <v>154832</v>
      </c>
      <c r="M39" s="52">
        <f t="shared" si="0"/>
        <v>157461</v>
      </c>
      <c r="N39" s="52">
        <f t="shared" si="0"/>
        <v>160134</v>
      </c>
      <c r="O39" s="52">
        <f t="shared" si="0"/>
        <v>162853</v>
      </c>
      <c r="P39" s="399"/>
      <c r="Q39" s="409" t="s">
        <v>14</v>
      </c>
      <c r="R39" s="409"/>
      <c r="S39" s="4">
        <f t="shared" ref="S39:W45" si="1">C39</f>
        <v>155430</v>
      </c>
      <c r="T39" s="4">
        <f t="shared" si="1"/>
        <v>154832</v>
      </c>
      <c r="U39" s="4">
        <f t="shared" si="1"/>
        <v>157461</v>
      </c>
      <c r="V39" s="4">
        <f t="shared" si="1"/>
        <v>160134</v>
      </c>
      <c r="W39" s="4">
        <f t="shared" si="1"/>
        <v>162853</v>
      </c>
    </row>
    <row r="40" spans="1:23" s="1" customFormat="1" ht="15" customHeight="1">
      <c r="A40" s="409" t="s">
        <v>231</v>
      </c>
      <c r="B40" s="409"/>
      <c r="C40" s="140">
        <v>8635</v>
      </c>
      <c r="D40" s="141">
        <v>8600</v>
      </c>
      <c r="E40" s="142">
        <v>8748</v>
      </c>
      <c r="F40" s="143">
        <v>8896</v>
      </c>
      <c r="G40" s="143">
        <v>9047</v>
      </c>
      <c r="H40" s="397"/>
      <c r="I40" s="410" t="s">
        <v>193</v>
      </c>
      <c r="J40" s="410"/>
      <c r="K40" s="52">
        <f t="shared" si="0"/>
        <v>8635</v>
      </c>
      <c r="L40" s="52">
        <f t="shared" si="0"/>
        <v>8600</v>
      </c>
      <c r="M40" s="52">
        <f t="shared" si="0"/>
        <v>8748</v>
      </c>
      <c r="N40" s="52">
        <f t="shared" si="0"/>
        <v>8896</v>
      </c>
      <c r="O40" s="52">
        <f t="shared" si="0"/>
        <v>9047</v>
      </c>
      <c r="P40" s="399"/>
      <c r="Q40" s="409" t="s">
        <v>14</v>
      </c>
      <c r="R40" s="409"/>
      <c r="S40" s="4">
        <f t="shared" si="1"/>
        <v>8635</v>
      </c>
      <c r="T40" s="4">
        <f t="shared" si="1"/>
        <v>8600</v>
      </c>
      <c r="U40" s="4">
        <f t="shared" si="1"/>
        <v>8748</v>
      </c>
      <c r="V40" s="4">
        <f t="shared" si="1"/>
        <v>8896</v>
      </c>
      <c r="W40" s="4">
        <f t="shared" si="1"/>
        <v>9047</v>
      </c>
    </row>
    <row r="41" spans="1:23" s="1" customFormat="1" ht="15" customHeight="1">
      <c r="A41" s="409" t="s">
        <v>232</v>
      </c>
      <c r="B41" s="409"/>
      <c r="C41" s="144">
        <v>8392.5</v>
      </c>
      <c r="D41" s="144">
        <v>8392.5</v>
      </c>
      <c r="E41" s="144">
        <v>8392.5</v>
      </c>
      <c r="F41" s="144">
        <v>8392.5</v>
      </c>
      <c r="G41" s="144">
        <v>8392.5</v>
      </c>
      <c r="H41" s="397"/>
      <c r="I41" s="409" t="s">
        <v>214</v>
      </c>
      <c r="J41" s="409"/>
      <c r="K41" s="53">
        <f t="shared" si="0"/>
        <v>8392.5</v>
      </c>
      <c r="L41" s="53">
        <f t="shared" si="0"/>
        <v>8392.5</v>
      </c>
      <c r="M41" s="53">
        <f t="shared" si="0"/>
        <v>8392.5</v>
      </c>
      <c r="N41" s="53">
        <f t="shared" si="0"/>
        <v>8392.5</v>
      </c>
      <c r="O41" s="53">
        <f t="shared" si="0"/>
        <v>8392.5</v>
      </c>
      <c r="P41" s="399"/>
      <c r="Q41" s="409" t="s">
        <v>14</v>
      </c>
      <c r="R41" s="409"/>
      <c r="S41" s="5">
        <f t="shared" si="1"/>
        <v>8392.5</v>
      </c>
      <c r="T41" s="5">
        <f t="shared" si="1"/>
        <v>8392.5</v>
      </c>
      <c r="U41" s="5">
        <f t="shared" si="1"/>
        <v>8392.5</v>
      </c>
      <c r="V41" s="5">
        <f t="shared" si="1"/>
        <v>8392.5</v>
      </c>
      <c r="W41" s="5">
        <f t="shared" si="1"/>
        <v>8392.5</v>
      </c>
    </row>
    <row r="42" spans="1:23" s="1" customFormat="1" ht="15" customHeight="1">
      <c r="A42" s="409" t="s">
        <v>233</v>
      </c>
      <c r="B42" s="409"/>
      <c r="C42" s="127">
        <f>C69*1000/C39</f>
        <v>368.51315704818887</v>
      </c>
      <c r="D42" s="127">
        <f>D69*1000/D39</f>
        <v>413.09935930556992</v>
      </c>
      <c r="E42" s="127">
        <f>E69*1000/E39</f>
        <v>444.50438235932637</v>
      </c>
      <c r="F42" s="127">
        <f>F69*1000/F39</f>
        <v>452.52304262567469</v>
      </c>
      <c r="G42" s="127">
        <f>G69*1000/G39</f>
        <v>462.66268806867902</v>
      </c>
      <c r="H42" s="397"/>
      <c r="I42" s="409" t="s">
        <v>229</v>
      </c>
      <c r="J42" s="409"/>
      <c r="K42" s="53">
        <f t="shared" si="0"/>
        <v>368.51315704818887</v>
      </c>
      <c r="L42" s="53">
        <f t="shared" si="0"/>
        <v>413.09935930556992</v>
      </c>
      <c r="M42" s="53">
        <f t="shared" si="0"/>
        <v>444.50438235932637</v>
      </c>
      <c r="N42" s="53">
        <f t="shared" si="0"/>
        <v>452.52304262567469</v>
      </c>
      <c r="O42" s="53">
        <f t="shared" si="0"/>
        <v>462.66268806867902</v>
      </c>
      <c r="P42" s="399"/>
      <c r="Q42" s="409" t="s">
        <v>14</v>
      </c>
      <c r="R42" s="409"/>
      <c r="S42" s="5">
        <f t="shared" si="1"/>
        <v>368.51315704818887</v>
      </c>
      <c r="T42" s="5">
        <f t="shared" si="1"/>
        <v>413.09935930556992</v>
      </c>
      <c r="U42" s="5">
        <f t="shared" si="1"/>
        <v>444.50438235932637</v>
      </c>
      <c r="V42" s="5">
        <f t="shared" si="1"/>
        <v>452.52304262567469</v>
      </c>
      <c r="W42" s="5">
        <f t="shared" si="1"/>
        <v>462.66268806867902</v>
      </c>
    </row>
    <row r="43" spans="1:23" s="1" customFormat="1">
      <c r="A43" s="409" t="s">
        <v>14</v>
      </c>
      <c r="B43" s="409"/>
      <c r="C43" s="5">
        <v>0</v>
      </c>
      <c r="D43" s="5">
        <v>0</v>
      </c>
      <c r="E43" s="5">
        <v>0</v>
      </c>
      <c r="F43" s="5">
        <v>0</v>
      </c>
      <c r="G43" s="5">
        <v>0</v>
      </c>
      <c r="H43" s="397"/>
      <c r="I43" s="410" t="s">
        <v>14</v>
      </c>
      <c r="J43" s="410"/>
      <c r="K43" s="53">
        <f t="shared" si="0"/>
        <v>0</v>
      </c>
      <c r="L43" s="53">
        <f t="shared" si="0"/>
        <v>0</v>
      </c>
      <c r="M43" s="53">
        <f t="shared" si="0"/>
        <v>0</v>
      </c>
      <c r="N43" s="53">
        <f t="shared" si="0"/>
        <v>0</v>
      </c>
      <c r="O43" s="53">
        <f t="shared" si="0"/>
        <v>0</v>
      </c>
      <c r="P43" s="399"/>
      <c r="Q43" s="409" t="s">
        <v>14</v>
      </c>
      <c r="R43" s="409"/>
      <c r="S43" s="5">
        <f t="shared" si="1"/>
        <v>0</v>
      </c>
      <c r="T43" s="5">
        <f t="shared" si="1"/>
        <v>0</v>
      </c>
      <c r="U43" s="5">
        <f t="shared" si="1"/>
        <v>0</v>
      </c>
      <c r="V43" s="5">
        <f t="shared" si="1"/>
        <v>0</v>
      </c>
      <c r="W43" s="5">
        <f t="shared" si="1"/>
        <v>0</v>
      </c>
    </row>
    <row r="44" spans="1:23" s="1" customFormat="1">
      <c r="A44" s="409" t="s">
        <v>14</v>
      </c>
      <c r="B44" s="409"/>
      <c r="C44" s="6">
        <v>0</v>
      </c>
      <c r="D44" s="6">
        <v>0</v>
      </c>
      <c r="E44" s="6">
        <v>0</v>
      </c>
      <c r="F44" s="6">
        <v>0</v>
      </c>
      <c r="G44" s="6">
        <v>0</v>
      </c>
      <c r="H44" s="397"/>
      <c r="I44" s="410" t="s">
        <v>14</v>
      </c>
      <c r="J44" s="410"/>
      <c r="K44" s="53">
        <f t="shared" si="0"/>
        <v>0</v>
      </c>
      <c r="L44" s="53">
        <f t="shared" si="0"/>
        <v>0</v>
      </c>
      <c r="M44" s="53">
        <f t="shared" si="0"/>
        <v>0</v>
      </c>
      <c r="N44" s="53">
        <f t="shared" si="0"/>
        <v>0</v>
      </c>
      <c r="O44" s="53">
        <f t="shared" si="0"/>
        <v>0</v>
      </c>
      <c r="P44" s="399"/>
      <c r="Q44" s="409" t="s">
        <v>14</v>
      </c>
      <c r="R44" s="409"/>
      <c r="S44" s="5">
        <f t="shared" si="1"/>
        <v>0</v>
      </c>
      <c r="T44" s="5">
        <f t="shared" si="1"/>
        <v>0</v>
      </c>
      <c r="U44" s="5">
        <f t="shared" si="1"/>
        <v>0</v>
      </c>
      <c r="V44" s="5">
        <f t="shared" si="1"/>
        <v>0</v>
      </c>
      <c r="W44" s="5">
        <f t="shared" si="1"/>
        <v>0</v>
      </c>
    </row>
    <row r="45" spans="1:23" s="1" customFormat="1">
      <c r="A45" s="409" t="s">
        <v>14</v>
      </c>
      <c r="B45" s="409"/>
      <c r="C45" s="4">
        <v>0</v>
      </c>
      <c r="D45" s="4">
        <v>0</v>
      </c>
      <c r="E45" s="4">
        <v>0</v>
      </c>
      <c r="F45" s="4">
        <v>0</v>
      </c>
      <c r="G45" s="4">
        <v>0</v>
      </c>
      <c r="H45" s="397"/>
      <c r="I45" s="410" t="s">
        <v>14</v>
      </c>
      <c r="J45" s="410"/>
      <c r="K45" s="52">
        <f t="shared" si="0"/>
        <v>0</v>
      </c>
      <c r="L45" s="52">
        <f t="shared" si="0"/>
        <v>0</v>
      </c>
      <c r="M45" s="52">
        <f t="shared" si="0"/>
        <v>0</v>
      </c>
      <c r="N45" s="52">
        <f t="shared" si="0"/>
        <v>0</v>
      </c>
      <c r="O45" s="52">
        <f t="shared" si="0"/>
        <v>0</v>
      </c>
      <c r="P45" s="399"/>
      <c r="Q45" s="409" t="s">
        <v>14</v>
      </c>
      <c r="R45" s="409"/>
      <c r="S45" s="4">
        <f t="shared" si="1"/>
        <v>0</v>
      </c>
      <c r="T45" s="4">
        <f t="shared" si="1"/>
        <v>0</v>
      </c>
      <c r="U45" s="4">
        <f t="shared" si="1"/>
        <v>0</v>
      </c>
      <c r="V45" s="4">
        <f t="shared" si="1"/>
        <v>0</v>
      </c>
      <c r="W45" s="4">
        <f t="shared" si="1"/>
        <v>0</v>
      </c>
    </row>
    <row r="46" spans="1:23" s="2" customFormat="1">
      <c r="A46" s="423" t="s">
        <v>26</v>
      </c>
      <c r="B46" s="423"/>
      <c r="C46" s="423"/>
      <c r="D46" s="423"/>
      <c r="E46" s="423"/>
      <c r="F46" s="423"/>
      <c r="G46" s="423"/>
      <c r="H46" s="397"/>
      <c r="I46" s="424" t="s">
        <v>99</v>
      </c>
      <c r="J46" s="424"/>
      <c r="K46" s="424"/>
      <c r="L46" s="424"/>
      <c r="M46" s="424"/>
      <c r="N46" s="424"/>
      <c r="O46" s="424"/>
      <c r="P46" s="399"/>
      <c r="Q46" s="423" t="s">
        <v>27</v>
      </c>
      <c r="R46" s="423"/>
      <c r="S46" s="423"/>
      <c r="T46" s="423"/>
      <c r="U46" s="423"/>
      <c r="V46" s="423"/>
      <c r="W46" s="423"/>
    </row>
    <row r="47" spans="1:23" s="1" customFormat="1">
      <c r="A47" s="425"/>
      <c r="B47" s="425"/>
      <c r="C47" s="425"/>
      <c r="D47" s="425"/>
      <c r="E47" s="425"/>
      <c r="F47" s="425"/>
      <c r="G47" s="425"/>
      <c r="H47" s="397"/>
      <c r="I47" s="426"/>
      <c r="J47" s="426"/>
      <c r="K47" s="426"/>
      <c r="L47" s="426"/>
      <c r="M47" s="426"/>
      <c r="N47" s="426"/>
      <c r="O47" s="426"/>
      <c r="P47" s="399"/>
      <c r="Q47" s="425"/>
      <c r="R47" s="425"/>
      <c r="S47" s="425"/>
      <c r="T47" s="425"/>
      <c r="U47" s="425"/>
      <c r="V47" s="425"/>
      <c r="W47" s="425"/>
    </row>
    <row r="48" spans="1:23" s="1" customFormat="1">
      <c r="A48" s="425"/>
      <c r="B48" s="425"/>
      <c r="C48" s="425"/>
      <c r="D48" s="425"/>
      <c r="E48" s="425"/>
      <c r="F48" s="425"/>
      <c r="G48" s="425"/>
      <c r="H48" s="397"/>
      <c r="I48" s="426"/>
      <c r="J48" s="426"/>
      <c r="K48" s="426"/>
      <c r="L48" s="426"/>
      <c r="M48" s="426"/>
      <c r="N48" s="426"/>
      <c r="O48" s="426"/>
      <c r="P48" s="399"/>
      <c r="Q48" s="425"/>
      <c r="R48" s="425"/>
      <c r="S48" s="425"/>
      <c r="T48" s="425"/>
      <c r="U48" s="425"/>
      <c r="V48" s="425"/>
      <c r="W48" s="425"/>
    </row>
    <row r="49" spans="1:23" s="1" customFormat="1">
      <c r="A49" s="393" t="s">
        <v>79</v>
      </c>
      <c r="B49" s="393"/>
      <c r="C49" s="393"/>
      <c r="D49" s="393"/>
      <c r="E49" s="393"/>
      <c r="F49" s="393"/>
      <c r="G49" s="393"/>
      <c r="H49" s="397"/>
      <c r="I49" s="398" t="s">
        <v>100</v>
      </c>
      <c r="J49" s="398"/>
      <c r="K49" s="398"/>
      <c r="L49" s="398"/>
      <c r="M49" s="398"/>
      <c r="N49" s="398"/>
      <c r="O49" s="398"/>
      <c r="P49" s="399"/>
      <c r="Q49" s="393" t="s">
        <v>30</v>
      </c>
      <c r="R49" s="393"/>
      <c r="S49" s="393"/>
      <c r="T49" s="393"/>
      <c r="U49" s="393"/>
      <c r="V49" s="393"/>
      <c r="W49" s="393"/>
    </row>
    <row r="50" spans="1:23" s="2" customFormat="1">
      <c r="A50" s="413"/>
      <c r="B50" s="413"/>
      <c r="C50" s="413"/>
      <c r="D50" s="413"/>
      <c r="E50" s="413"/>
      <c r="F50" s="413"/>
      <c r="G50" s="413"/>
      <c r="H50" s="397"/>
      <c r="I50" s="401"/>
      <c r="J50" s="401"/>
      <c r="K50" s="401"/>
      <c r="L50" s="401"/>
      <c r="M50" s="401"/>
      <c r="N50" s="401"/>
      <c r="O50" s="401"/>
      <c r="P50" s="399"/>
      <c r="Q50" s="400"/>
      <c r="R50" s="400"/>
      <c r="S50" s="400"/>
      <c r="T50" s="400"/>
      <c r="U50" s="400"/>
      <c r="V50" s="400"/>
      <c r="W50" s="400"/>
    </row>
    <row r="51" spans="1:23" s="7" customFormat="1" ht="75">
      <c r="A51" s="427"/>
      <c r="B51" s="427"/>
      <c r="C51" s="427"/>
      <c r="D51" s="427"/>
      <c r="E51" s="16" t="str">
        <f>E37</f>
        <v xml:space="preserve">    Буљети базавї 2012</v>
      </c>
      <c r="F51" s="16" t="str">
        <f>F37</f>
        <v xml:space="preserve">    Буљети базавї 2013</v>
      </c>
      <c r="G51" s="16" t="str">
        <f>G37</f>
        <v xml:space="preserve">    Буљети базавї 2014</v>
      </c>
      <c r="H51" s="397"/>
      <c r="I51" s="428" t="s">
        <v>101</v>
      </c>
      <c r="J51" s="428"/>
      <c r="K51" s="428"/>
      <c r="L51" s="428"/>
      <c r="M51" s="51" t="str">
        <f>M37</f>
        <v>базисные расходы 2012 г.</v>
      </c>
      <c r="N51" s="51" t="str">
        <f>N37</f>
        <v>базисные расходы 2013 г.</v>
      </c>
      <c r="O51" s="51" t="str">
        <f>O37</f>
        <v>базисные расходы 2014 г.</v>
      </c>
      <c r="P51" s="399"/>
      <c r="Q51" s="429"/>
      <c r="R51" s="429"/>
      <c r="S51" s="429"/>
      <c r="T51" s="429"/>
      <c r="U51" s="16" t="str">
        <f>U37</f>
        <v>baseline 2012</v>
      </c>
      <c r="V51" s="16" t="str">
        <f>V37</f>
        <v>baseline 2013</v>
      </c>
      <c r="W51" s="16" t="str">
        <f>W37</f>
        <v>baseline 2014</v>
      </c>
    </row>
    <row r="52" spans="1:23" s="8" customFormat="1">
      <c r="A52" s="430"/>
      <c r="B52" s="430"/>
      <c r="C52" s="430"/>
      <c r="D52" s="430"/>
      <c r="E52" s="430"/>
      <c r="F52" s="430"/>
      <c r="G52" s="430"/>
      <c r="H52" s="397"/>
      <c r="I52" s="431"/>
      <c r="J52" s="431"/>
      <c r="K52" s="431"/>
      <c r="L52" s="431"/>
      <c r="M52" s="431"/>
      <c r="N52" s="431"/>
      <c r="O52" s="431"/>
      <c r="P52" s="399"/>
      <c r="Q52" s="432"/>
      <c r="R52" s="432"/>
      <c r="S52" s="432"/>
      <c r="T52" s="432"/>
      <c r="U52" s="432"/>
      <c r="V52" s="432"/>
      <c r="W52" s="432"/>
    </row>
    <row r="53" spans="1:23" s="1" customFormat="1">
      <c r="A53" s="405" t="s">
        <v>31</v>
      </c>
      <c r="B53" s="405"/>
      <c r="C53" s="405"/>
      <c r="D53" s="405"/>
      <c r="E53" s="405"/>
      <c r="F53" s="405"/>
      <c r="G53" s="405"/>
      <c r="H53" s="397"/>
      <c r="I53" s="406" t="s">
        <v>102</v>
      </c>
      <c r="J53" s="406"/>
      <c r="K53" s="406"/>
      <c r="L53" s="406"/>
      <c r="M53" s="406"/>
      <c r="N53" s="406"/>
      <c r="O53" s="406"/>
      <c r="P53" s="399"/>
      <c r="Q53" s="405" t="s">
        <v>32</v>
      </c>
      <c r="R53" s="405"/>
      <c r="S53" s="405"/>
      <c r="T53" s="405"/>
      <c r="U53" s="405"/>
      <c r="V53" s="405"/>
      <c r="W53" s="405"/>
    </row>
    <row r="54" spans="1:23" s="1" customFormat="1" ht="45">
      <c r="A54" s="17">
        <v>1000</v>
      </c>
      <c r="B54" s="18" t="str">
        <f>B94</f>
        <v>Музди меҳнат ва ҳиссаҷудокуниҳои кордеҳҳон</v>
      </c>
      <c r="C54" s="19"/>
      <c r="D54" s="19"/>
      <c r="E54" s="10">
        <v>0.3</v>
      </c>
      <c r="F54" s="10">
        <v>0</v>
      </c>
      <c r="G54" s="10">
        <v>0</v>
      </c>
      <c r="H54" s="397"/>
      <c r="I54" s="54">
        <f>Q54</f>
        <v>1000</v>
      </c>
      <c r="J54" s="55" t="str">
        <f>J94</f>
        <v>Оплата труда и отчисления работодателей</v>
      </c>
      <c r="K54" s="56"/>
      <c r="L54" s="57"/>
      <c r="M54" s="58">
        <f t="shared" ref="M54:O56" si="2">U54</f>
        <v>0.3</v>
      </c>
      <c r="N54" s="58">
        <f t="shared" si="2"/>
        <v>0</v>
      </c>
      <c r="O54" s="58">
        <f t="shared" si="2"/>
        <v>0</v>
      </c>
      <c r="P54" s="399"/>
      <c r="Q54" s="17">
        <f>A54</f>
        <v>1000</v>
      </c>
      <c r="R54" s="20" t="str">
        <f>R94</f>
        <v>Wages and Social Contributions</v>
      </c>
      <c r="S54" s="21"/>
      <c r="T54" s="19"/>
      <c r="U54" s="11">
        <f t="shared" ref="U54:W56" si="3">E54</f>
        <v>0.3</v>
      </c>
      <c r="V54" s="11">
        <f t="shared" si="3"/>
        <v>0</v>
      </c>
      <c r="W54" s="11">
        <f t="shared" si="3"/>
        <v>0</v>
      </c>
    </row>
    <row r="55" spans="1:23" s="1" customFormat="1" ht="30">
      <c r="A55" s="17">
        <v>2000</v>
      </c>
      <c r="B55" s="18" t="str">
        <f>B95</f>
        <v>Хароҷот барои молу хизматҳо</v>
      </c>
      <c r="C55" s="19"/>
      <c r="D55" s="19"/>
      <c r="E55" s="10">
        <v>0.08</v>
      </c>
      <c r="F55" s="10">
        <v>0.08</v>
      </c>
      <c r="G55" s="10">
        <v>0.09</v>
      </c>
      <c r="H55" s="397"/>
      <c r="I55" s="54">
        <f>Q55</f>
        <v>2000</v>
      </c>
      <c r="J55" s="55" t="str">
        <f>J95</f>
        <v>Расходы на товары и услуги</v>
      </c>
      <c r="K55" s="56"/>
      <c r="L55" s="57"/>
      <c r="M55" s="58">
        <f t="shared" si="2"/>
        <v>0.08</v>
      </c>
      <c r="N55" s="58">
        <f t="shared" si="2"/>
        <v>0.08</v>
      </c>
      <c r="O55" s="58">
        <f t="shared" si="2"/>
        <v>0.09</v>
      </c>
      <c r="P55" s="399"/>
      <c r="Q55" s="17">
        <f>A55</f>
        <v>2000</v>
      </c>
      <c r="R55" s="20" t="str">
        <f>R95</f>
        <v>Goods and Services</v>
      </c>
      <c r="S55" s="21"/>
      <c r="T55" s="19"/>
      <c r="U55" s="11">
        <f t="shared" si="3"/>
        <v>0.08</v>
      </c>
      <c r="V55" s="11">
        <f t="shared" si="3"/>
        <v>0.08</v>
      </c>
      <c r="W55" s="11">
        <f t="shared" si="3"/>
        <v>0.09</v>
      </c>
    </row>
    <row r="56" spans="1:23" s="1" customFormat="1" ht="15">
      <c r="A56" s="17">
        <v>4000</v>
      </c>
      <c r="B56" s="18" t="s">
        <v>3</v>
      </c>
      <c r="C56" s="19"/>
      <c r="D56" s="19"/>
      <c r="E56" s="10">
        <v>0.3</v>
      </c>
      <c r="F56" s="10">
        <v>0</v>
      </c>
      <c r="G56" s="10">
        <v>0</v>
      </c>
      <c r="H56" s="397"/>
      <c r="I56" s="54">
        <f>Q56</f>
        <v>4000</v>
      </c>
      <c r="J56" s="55" t="s">
        <v>4</v>
      </c>
      <c r="K56" s="56"/>
      <c r="L56" s="57"/>
      <c r="M56" s="58">
        <f t="shared" si="2"/>
        <v>0.3</v>
      </c>
      <c r="N56" s="58">
        <f t="shared" si="2"/>
        <v>0</v>
      </c>
      <c r="O56" s="58">
        <f t="shared" si="2"/>
        <v>0</v>
      </c>
      <c r="P56" s="399"/>
      <c r="Q56" s="17">
        <f>A56</f>
        <v>4000</v>
      </c>
      <c r="R56" s="20" t="e">
        <f>#REF!</f>
        <v>#REF!</v>
      </c>
      <c r="S56" s="21"/>
      <c r="T56" s="19"/>
      <c r="U56" s="11">
        <f t="shared" si="3"/>
        <v>0.3</v>
      </c>
      <c r="V56" s="11">
        <f t="shared" si="3"/>
        <v>0</v>
      </c>
      <c r="W56" s="11">
        <f t="shared" si="3"/>
        <v>0</v>
      </c>
    </row>
    <row r="57" spans="1:23" s="1" customFormat="1" ht="15">
      <c r="A57" s="25">
        <v>5020</v>
      </c>
      <c r="B57" s="18" t="s">
        <v>2</v>
      </c>
      <c r="C57" s="19"/>
      <c r="D57" s="19"/>
      <c r="E57" s="10">
        <v>0.08</v>
      </c>
      <c r="F57" s="10">
        <v>0.08</v>
      </c>
      <c r="G57" s="10">
        <v>0.09</v>
      </c>
      <c r="H57" s="397"/>
      <c r="I57" s="54"/>
      <c r="J57" s="55"/>
      <c r="K57" s="56"/>
      <c r="L57" s="57"/>
      <c r="M57" s="58"/>
      <c r="N57" s="58"/>
      <c r="O57" s="58"/>
      <c r="P57" s="399"/>
      <c r="Q57" s="17"/>
      <c r="R57" s="20"/>
      <c r="S57" s="21"/>
      <c r="T57" s="19"/>
      <c r="U57" s="11"/>
      <c r="V57" s="11"/>
      <c r="W57" s="11"/>
    </row>
    <row r="58" spans="1:23" s="2" customFormat="1">
      <c r="A58" s="413"/>
      <c r="B58" s="413"/>
      <c r="C58" s="413"/>
      <c r="D58" s="413"/>
      <c r="E58" s="413"/>
      <c r="F58" s="413"/>
      <c r="G58" s="413"/>
      <c r="H58" s="397"/>
      <c r="I58" s="401"/>
      <c r="J58" s="401"/>
      <c r="K58" s="401"/>
      <c r="L58" s="401"/>
      <c r="M58" s="401"/>
      <c r="N58" s="401"/>
      <c r="O58" s="401"/>
      <c r="P58" s="399"/>
      <c r="Q58" s="400"/>
      <c r="R58" s="400"/>
      <c r="S58" s="400"/>
      <c r="T58" s="400"/>
      <c r="U58" s="400"/>
      <c r="V58" s="400"/>
      <c r="W58" s="400"/>
    </row>
    <row r="59" spans="1:23" s="1" customFormat="1">
      <c r="A59" s="405" t="s">
        <v>80</v>
      </c>
      <c r="B59" s="405"/>
      <c r="C59" s="405"/>
      <c r="D59" s="405"/>
      <c r="E59" s="405"/>
      <c r="F59" s="405"/>
      <c r="G59" s="405"/>
      <c r="H59" s="397"/>
      <c r="I59" s="406" t="s">
        <v>103</v>
      </c>
      <c r="J59" s="406"/>
      <c r="K59" s="406"/>
      <c r="L59" s="406"/>
      <c r="M59" s="406"/>
      <c r="N59" s="406"/>
      <c r="O59" s="406"/>
      <c r="P59" s="399"/>
      <c r="Q59" s="405" t="s">
        <v>37</v>
      </c>
      <c r="R59" s="405"/>
      <c r="S59" s="405"/>
      <c r="T59" s="405"/>
      <c r="U59" s="405"/>
      <c r="V59" s="405"/>
      <c r="W59" s="405"/>
    </row>
    <row r="60" spans="1:23" s="1" customFormat="1" ht="45">
      <c r="A60" s="17">
        <v>1000</v>
      </c>
      <c r="B60" s="18" t="str">
        <f>B94</f>
        <v>Музди меҳнат ва ҳиссаҷудокуниҳои кордеҳҳон</v>
      </c>
      <c r="C60" s="19"/>
      <c r="D60" s="19"/>
      <c r="E60" s="10">
        <f>(E41+E40)/(D41+D40)-1</f>
        <v>8.7097248786229819E-3</v>
      </c>
      <c r="F60" s="10">
        <f>(F41+F40)/(E41+E40)-1</f>
        <v>8.6345205799129854E-3</v>
      </c>
      <c r="G60" s="10">
        <f>(G41+G40)/(F41+F40)-1</f>
        <v>8.7341296237384292E-3</v>
      </c>
      <c r="H60" s="397"/>
      <c r="I60" s="54">
        <f>Q60</f>
        <v>1000</v>
      </c>
      <c r="J60" s="55" t="str">
        <f>J94</f>
        <v>Оплата труда и отчисления работодателей</v>
      </c>
      <c r="K60" s="56"/>
      <c r="L60" s="57"/>
      <c r="M60" s="58">
        <f t="shared" ref="M60:O62" si="4">U60</f>
        <v>8.7097248786229819E-3</v>
      </c>
      <c r="N60" s="58">
        <f t="shared" si="4"/>
        <v>8.6345205799129854E-3</v>
      </c>
      <c r="O60" s="58">
        <f t="shared" si="4"/>
        <v>8.7341296237384292E-3</v>
      </c>
      <c r="P60" s="399"/>
      <c r="Q60" s="17">
        <f>A60</f>
        <v>1000</v>
      </c>
      <c r="R60" s="20" t="str">
        <f>R94</f>
        <v>Wages and Social Contributions</v>
      </c>
      <c r="S60" s="21"/>
      <c r="T60" s="19"/>
      <c r="U60" s="11">
        <f t="shared" ref="U60:W62" si="5">E60</f>
        <v>8.7097248786229819E-3</v>
      </c>
      <c r="V60" s="11">
        <f t="shared" si="5"/>
        <v>8.6345205799129854E-3</v>
      </c>
      <c r="W60" s="11">
        <f t="shared" si="5"/>
        <v>8.7341296237384292E-3</v>
      </c>
    </row>
    <row r="61" spans="1:23" s="1" customFormat="1" ht="30">
      <c r="A61" s="17">
        <v>2000</v>
      </c>
      <c r="B61" s="18" t="str">
        <f>B95</f>
        <v>Хароҷот барои молу хизматҳо</v>
      </c>
      <c r="C61" s="19"/>
      <c r="D61" s="19"/>
      <c r="E61" s="10">
        <f>E39/D39-1</f>
        <v>1.6979694120078603E-2</v>
      </c>
      <c r="F61" s="10">
        <f>F39/E39-1</f>
        <v>1.6975632061272394E-2</v>
      </c>
      <c r="G61" s="10">
        <f>G39/F39-1</f>
        <v>1.6979529643923241E-2</v>
      </c>
      <c r="H61" s="397"/>
      <c r="I61" s="54">
        <f>Q61</f>
        <v>2000</v>
      </c>
      <c r="J61" s="55" t="str">
        <f>J95</f>
        <v>Расходы на товары и услуги</v>
      </c>
      <c r="K61" s="56"/>
      <c r="L61" s="57"/>
      <c r="M61" s="58">
        <f t="shared" si="4"/>
        <v>1.6979694120078603E-2</v>
      </c>
      <c r="N61" s="58">
        <f t="shared" si="4"/>
        <v>1.6975632061272394E-2</v>
      </c>
      <c r="O61" s="58">
        <f t="shared" si="4"/>
        <v>1.6979529643923241E-2</v>
      </c>
      <c r="P61" s="399"/>
      <c r="Q61" s="17">
        <f>A61</f>
        <v>2000</v>
      </c>
      <c r="R61" s="20" t="str">
        <f>R95</f>
        <v>Goods and Services</v>
      </c>
      <c r="S61" s="21"/>
      <c r="T61" s="19"/>
      <c r="U61" s="11">
        <f t="shared" si="5"/>
        <v>1.6979694120078603E-2</v>
      </c>
      <c r="V61" s="11">
        <f t="shared" si="5"/>
        <v>1.6975632061272394E-2</v>
      </c>
      <c r="W61" s="11">
        <f t="shared" si="5"/>
        <v>1.6979529643923241E-2</v>
      </c>
    </row>
    <row r="62" spans="1:23" s="1" customFormat="1" ht="15">
      <c r="A62" s="17">
        <v>4000</v>
      </c>
      <c r="B62" s="18" t="s">
        <v>3</v>
      </c>
      <c r="C62" s="19"/>
      <c r="D62" s="19"/>
      <c r="E62" s="10">
        <f>E39/D39-1</f>
        <v>1.6979694120078603E-2</v>
      </c>
      <c r="F62" s="10">
        <f>F39/E39-1</f>
        <v>1.6975632061272394E-2</v>
      </c>
      <c r="G62" s="10">
        <f>G39/F39-1</f>
        <v>1.6979529643923241E-2</v>
      </c>
      <c r="H62" s="397"/>
      <c r="I62" s="54">
        <f>Q62</f>
        <v>4000</v>
      </c>
      <c r="J62" s="55" t="s">
        <v>4</v>
      </c>
      <c r="K62" s="56"/>
      <c r="L62" s="57"/>
      <c r="M62" s="58">
        <f t="shared" si="4"/>
        <v>1.6979694120078603E-2</v>
      </c>
      <c r="N62" s="58">
        <f t="shared" si="4"/>
        <v>1.6975632061272394E-2</v>
      </c>
      <c r="O62" s="58">
        <f t="shared" si="4"/>
        <v>1.6979529643923241E-2</v>
      </c>
      <c r="P62" s="399"/>
      <c r="Q62" s="17">
        <f>A62</f>
        <v>4000</v>
      </c>
      <c r="R62" s="20" t="e">
        <f>#REF!</f>
        <v>#REF!</v>
      </c>
      <c r="S62" s="21"/>
      <c r="T62" s="19"/>
      <c r="U62" s="11">
        <f t="shared" si="5"/>
        <v>1.6979694120078603E-2</v>
      </c>
      <c r="V62" s="11">
        <f t="shared" si="5"/>
        <v>1.6975632061272394E-2</v>
      </c>
      <c r="W62" s="11">
        <f t="shared" si="5"/>
        <v>1.6979529643923241E-2</v>
      </c>
    </row>
    <row r="63" spans="1:23" s="1" customFormat="1" ht="15">
      <c r="A63" s="25">
        <v>5020</v>
      </c>
      <c r="B63" s="18" t="s">
        <v>2</v>
      </c>
      <c r="C63" s="19"/>
      <c r="D63" s="19"/>
      <c r="E63" s="154">
        <v>0.03</v>
      </c>
      <c r="F63" s="154">
        <v>0.03</v>
      </c>
      <c r="G63" s="154">
        <v>0.03</v>
      </c>
      <c r="H63" s="397"/>
      <c r="I63" s="54"/>
      <c r="J63" s="55"/>
      <c r="K63" s="56"/>
      <c r="L63" s="57"/>
      <c r="M63" s="58"/>
      <c r="N63" s="58"/>
      <c r="O63" s="58"/>
      <c r="P63" s="399"/>
      <c r="Q63" s="17"/>
      <c r="R63" s="20"/>
      <c r="S63" s="21"/>
      <c r="T63" s="19"/>
      <c r="U63" s="11"/>
      <c r="V63" s="11"/>
      <c r="W63" s="11"/>
    </row>
    <row r="64" spans="1:23" s="2" customFormat="1">
      <c r="A64" s="413"/>
      <c r="B64" s="413"/>
      <c r="C64" s="413"/>
      <c r="D64" s="413"/>
      <c r="E64" s="413"/>
      <c r="F64" s="413"/>
      <c r="G64" s="413"/>
      <c r="H64" s="397"/>
      <c r="I64" s="401"/>
      <c r="J64" s="401"/>
      <c r="K64" s="401"/>
      <c r="L64" s="401"/>
      <c r="M64" s="401"/>
      <c r="N64" s="401"/>
      <c r="O64" s="401"/>
      <c r="P64" s="399"/>
      <c r="Q64" s="400"/>
      <c r="R64" s="400"/>
      <c r="S64" s="400"/>
      <c r="T64" s="400"/>
      <c r="U64" s="400"/>
      <c r="V64" s="400"/>
      <c r="W64" s="400"/>
    </row>
    <row r="65" spans="1:23" s="1" customFormat="1">
      <c r="A65" s="393" t="s">
        <v>81</v>
      </c>
      <c r="B65" s="393"/>
      <c r="C65" s="393"/>
      <c r="D65" s="393"/>
      <c r="E65" s="393"/>
      <c r="F65" s="393"/>
      <c r="G65" s="393"/>
      <c r="H65" s="397"/>
      <c r="I65" s="435" t="s">
        <v>104</v>
      </c>
      <c r="J65" s="435"/>
      <c r="K65" s="435"/>
      <c r="L65" s="435"/>
      <c r="M65" s="435"/>
      <c r="N65" s="435"/>
      <c r="O65" s="435"/>
      <c r="P65" s="399"/>
      <c r="Q65" s="436" t="s">
        <v>38</v>
      </c>
      <c r="R65" s="436"/>
      <c r="S65" s="436"/>
      <c r="T65" s="436"/>
      <c r="U65" s="436"/>
      <c r="V65" s="436"/>
      <c r="W65" s="436"/>
    </row>
    <row r="66" spans="1:23" s="2" customFormat="1">
      <c r="A66" s="413"/>
      <c r="B66" s="413"/>
      <c r="C66" s="413"/>
      <c r="D66" s="413"/>
      <c r="E66" s="413"/>
      <c r="F66" s="413"/>
      <c r="G66" s="413"/>
      <c r="H66" s="397"/>
      <c r="I66" s="401"/>
      <c r="J66" s="401"/>
      <c r="K66" s="401"/>
      <c r="L66" s="401"/>
      <c r="M66" s="401"/>
      <c r="N66" s="401"/>
      <c r="O66" s="401"/>
      <c r="P66" s="399"/>
      <c r="Q66" s="400"/>
      <c r="R66" s="400"/>
      <c r="S66" s="400"/>
      <c r="T66" s="400"/>
      <c r="U66" s="400"/>
      <c r="V66" s="400"/>
      <c r="W66" s="400"/>
    </row>
    <row r="67" spans="1:23" s="7" customFormat="1" ht="75">
      <c r="A67" s="433" t="s">
        <v>84</v>
      </c>
      <c r="B67" s="433"/>
      <c r="C67" s="16" t="str">
        <f>C37</f>
        <v xml:space="preserve">    Буљет 2010</v>
      </c>
      <c r="D67" s="16" t="str">
        <f>D37</f>
        <v xml:space="preserve">    Буљет 2011</v>
      </c>
      <c r="E67" s="16" t="str">
        <f>E37</f>
        <v xml:space="preserve">    Буљети базавї 2012</v>
      </c>
      <c r="F67" s="16" t="str">
        <f>F37</f>
        <v xml:space="preserve">    Буљети базавї 2013</v>
      </c>
      <c r="G67" s="16" t="str">
        <f>G37</f>
        <v xml:space="preserve">    Буљети базавї 2014</v>
      </c>
      <c r="H67" s="397"/>
      <c r="I67" s="434" t="s">
        <v>105</v>
      </c>
      <c r="J67" s="434"/>
      <c r="K67" s="59" t="s">
        <v>106</v>
      </c>
      <c r="L67" s="59" t="s">
        <v>107</v>
      </c>
      <c r="M67" s="59" t="s">
        <v>108</v>
      </c>
      <c r="N67" s="59" t="s">
        <v>109</v>
      </c>
      <c r="O67" s="59" t="s">
        <v>110</v>
      </c>
      <c r="P67" s="399"/>
      <c r="Q67" s="433" t="s">
        <v>39</v>
      </c>
      <c r="R67" s="433"/>
      <c r="S67" s="16" t="str">
        <f>S37</f>
        <v>budget 2010</v>
      </c>
      <c r="T67" s="16" t="str">
        <f>T37</f>
        <v>budget 2011</v>
      </c>
      <c r="U67" s="16" t="str">
        <f>U37</f>
        <v>baseline 2012</v>
      </c>
      <c r="V67" s="16" t="str">
        <f>V37</f>
        <v>baseline 2013</v>
      </c>
      <c r="W67" s="16" t="str">
        <f>W37</f>
        <v>baseline 2014</v>
      </c>
    </row>
    <row r="68" spans="1:23" s="1" customFormat="1">
      <c r="A68" s="394"/>
      <c r="B68" s="394"/>
      <c r="C68" s="394"/>
      <c r="D68" s="394"/>
      <c r="E68" s="394"/>
      <c r="F68" s="394"/>
      <c r="G68" s="394"/>
      <c r="H68" s="397"/>
      <c r="I68" s="395"/>
      <c r="J68" s="395"/>
      <c r="K68" s="395"/>
      <c r="L68" s="395"/>
      <c r="M68" s="395"/>
      <c r="N68" s="395"/>
      <c r="O68" s="395"/>
      <c r="P68" s="399"/>
      <c r="Q68" s="396"/>
      <c r="R68" s="396"/>
      <c r="S68" s="396"/>
      <c r="T68" s="396"/>
      <c r="U68" s="396"/>
      <c r="V68" s="396"/>
      <c r="W68" s="396"/>
    </row>
    <row r="69" spans="1:23" s="1" customFormat="1" ht="15">
      <c r="A69" s="22"/>
      <c r="B69" s="23" t="s">
        <v>82</v>
      </c>
      <c r="C69" s="163">
        <f>C71+C75+C83+C79</f>
        <v>57278</v>
      </c>
      <c r="D69" s="163">
        <f>D71+D75+D83+D79</f>
        <v>63961</v>
      </c>
      <c r="E69" s="24">
        <f>E71+E75+E83+E79</f>
        <v>69992.104550681892</v>
      </c>
      <c r="F69" s="24">
        <f>F71+F75+F83+F79</f>
        <v>72464.324907819799</v>
      </c>
      <c r="G69" s="24">
        <f>G71+G75+G83+G79</f>
        <v>75346.006740048586</v>
      </c>
      <c r="H69" s="397"/>
      <c r="I69" s="60"/>
      <c r="J69" s="61" t="s">
        <v>111</v>
      </c>
      <c r="K69" s="62">
        <f>S69</f>
        <v>57278</v>
      </c>
      <c r="L69" s="62">
        <f>T69</f>
        <v>63961</v>
      </c>
      <c r="M69" s="62">
        <f>U69</f>
        <v>69992.104550681892</v>
      </c>
      <c r="N69" s="62">
        <f>V69</f>
        <v>72464.324907819799</v>
      </c>
      <c r="O69" s="62">
        <f>W69</f>
        <v>75346.006740048586</v>
      </c>
      <c r="P69" s="399"/>
      <c r="Q69" s="22"/>
      <c r="R69" s="23" t="s">
        <v>41</v>
      </c>
      <c r="S69" s="24">
        <f>C69</f>
        <v>57278</v>
      </c>
      <c r="T69" s="24">
        <f>D69</f>
        <v>63961</v>
      </c>
      <c r="U69" s="24">
        <f>E69</f>
        <v>69992.104550681892</v>
      </c>
      <c r="V69" s="24">
        <f>F69</f>
        <v>72464.324907819799</v>
      </c>
      <c r="W69" s="24">
        <f>G69</f>
        <v>75346.006740048586</v>
      </c>
    </row>
    <row r="70" spans="1:23" s="1" customFormat="1" ht="8.5" customHeight="1">
      <c r="A70" s="396"/>
      <c r="B70" s="396"/>
      <c r="C70" s="396"/>
      <c r="D70" s="396"/>
      <c r="E70" s="396"/>
      <c r="F70" s="396"/>
      <c r="G70" s="396"/>
      <c r="H70" s="397"/>
      <c r="I70" s="60"/>
      <c r="J70" s="61"/>
      <c r="K70" s="62"/>
      <c r="L70" s="62"/>
      <c r="M70" s="62"/>
      <c r="N70" s="62"/>
      <c r="O70" s="62"/>
      <c r="P70" s="399"/>
      <c r="Q70" s="22"/>
      <c r="R70" s="23"/>
      <c r="S70" s="24"/>
      <c r="T70" s="24"/>
      <c r="U70" s="24"/>
      <c r="V70" s="24"/>
      <c r="W70" s="24"/>
    </row>
    <row r="71" spans="1:23" s="1" customFormat="1" ht="45">
      <c r="A71" s="25">
        <v>1000</v>
      </c>
      <c r="B71" s="18" t="str">
        <f>B94</f>
        <v>Музди меҳнат ва ҳиссаҷудокуниҳои кордеҳҳон</v>
      </c>
      <c r="C71" s="153">
        <v>22237</v>
      </c>
      <c r="D71" s="153">
        <v>25192</v>
      </c>
      <c r="E71" s="26">
        <f>D71+E72+E73</f>
        <v>33034.840005884951</v>
      </c>
      <c r="F71" s="26">
        <f>E71+F72+F73</f>
        <v>33320.080011769896</v>
      </c>
      <c r="G71" s="26">
        <f>F71+G72+G73</f>
        <v>33611.101909666031</v>
      </c>
      <c r="H71" s="397"/>
      <c r="I71" s="63">
        <f>Q71</f>
        <v>1000</v>
      </c>
      <c r="J71" s="64" t="str">
        <f>J94</f>
        <v>Оплата труда и отчисления работодателей</v>
      </c>
      <c r="K71" s="65">
        <f>S71</f>
        <v>22237</v>
      </c>
      <c r="L71" s="65">
        <f>T71</f>
        <v>25192</v>
      </c>
      <c r="M71" s="66">
        <f>U71</f>
        <v>33034.840005884951</v>
      </c>
      <c r="N71" s="66">
        <f>V71</f>
        <v>33320.080011769896</v>
      </c>
      <c r="O71" s="66">
        <f>W71</f>
        <v>33611.101909666031</v>
      </c>
      <c r="P71" s="399"/>
      <c r="Q71" s="25">
        <f>A71</f>
        <v>1000</v>
      </c>
      <c r="R71" s="20" t="str">
        <f>R94</f>
        <v>Wages and Social Contributions</v>
      </c>
      <c r="S71" s="13">
        <f>C71</f>
        <v>22237</v>
      </c>
      <c r="T71" s="13">
        <f>D71</f>
        <v>25192</v>
      </c>
      <c r="U71" s="27">
        <f>E71</f>
        <v>33034.840005884951</v>
      </c>
      <c r="V71" s="27">
        <f>F71</f>
        <v>33320.080011769896</v>
      </c>
      <c r="W71" s="27">
        <f>G71</f>
        <v>33611.101909666031</v>
      </c>
    </row>
    <row r="72" spans="1:23" s="1" customFormat="1" ht="15">
      <c r="A72" s="25"/>
      <c r="B72" s="28" t="s">
        <v>31</v>
      </c>
      <c r="C72" s="29"/>
      <c r="D72" s="29"/>
      <c r="E72" s="26">
        <f>D71*(E54)</f>
        <v>7557.5999999999995</v>
      </c>
      <c r="F72" s="26">
        <f>E71*(F54)</f>
        <v>0</v>
      </c>
      <c r="G72" s="26">
        <f>F71*(G54)</f>
        <v>0</v>
      </c>
      <c r="H72" s="397"/>
      <c r="I72" s="63"/>
      <c r="J72" s="67" t="s">
        <v>112</v>
      </c>
      <c r="K72" s="66"/>
      <c r="L72" s="66"/>
      <c r="M72" s="66">
        <f t="shared" ref="M72:O73" si="6">U72</f>
        <v>7557.5999999999995</v>
      </c>
      <c r="N72" s="66">
        <f t="shared" si="6"/>
        <v>0</v>
      </c>
      <c r="O72" s="66">
        <f t="shared" si="6"/>
        <v>0</v>
      </c>
      <c r="P72" s="399"/>
      <c r="Q72" s="25"/>
      <c r="R72" s="30" t="s">
        <v>42</v>
      </c>
      <c r="S72" s="27"/>
      <c r="T72" s="27"/>
      <c r="U72" s="27">
        <f t="shared" ref="U72:W73" si="7">E72</f>
        <v>7557.5999999999995</v>
      </c>
      <c r="V72" s="27">
        <f t="shared" si="7"/>
        <v>0</v>
      </c>
      <c r="W72" s="27">
        <f t="shared" si="7"/>
        <v>0</v>
      </c>
    </row>
    <row r="73" spans="1:23" s="1" customFormat="1" ht="15">
      <c r="A73" s="25"/>
      <c r="B73" s="28" t="s">
        <v>36</v>
      </c>
      <c r="C73" s="29"/>
      <c r="D73" s="29"/>
      <c r="E73" s="26">
        <f>(D71+E72)*(E60)</f>
        <v>285.24000588495119</v>
      </c>
      <c r="F73" s="26">
        <f>(E71+F72)*(F60)</f>
        <v>285.24000588494641</v>
      </c>
      <c r="G73" s="26">
        <f>(F71+G72)*(G60)</f>
        <v>291.02189789613413</v>
      </c>
      <c r="H73" s="397"/>
      <c r="I73" s="63"/>
      <c r="J73" s="67" t="s">
        <v>113</v>
      </c>
      <c r="K73" s="66"/>
      <c r="L73" s="66"/>
      <c r="M73" s="66">
        <f t="shared" si="6"/>
        <v>285.24000588495119</v>
      </c>
      <c r="N73" s="66">
        <f t="shared" si="6"/>
        <v>285.24000588494641</v>
      </c>
      <c r="O73" s="66">
        <f t="shared" si="6"/>
        <v>291.02189789613413</v>
      </c>
      <c r="P73" s="399"/>
      <c r="Q73" s="25"/>
      <c r="R73" s="30" t="s">
        <v>43</v>
      </c>
      <c r="S73" s="27"/>
      <c r="T73" s="27"/>
      <c r="U73" s="27">
        <f t="shared" si="7"/>
        <v>285.24000588495119</v>
      </c>
      <c r="V73" s="27">
        <f t="shared" si="7"/>
        <v>285.24000588494641</v>
      </c>
      <c r="W73" s="27">
        <f t="shared" si="7"/>
        <v>291.02189789613413</v>
      </c>
    </row>
    <row r="74" spans="1:23" s="1" customFormat="1" ht="10.5" customHeight="1">
      <c r="A74" s="425"/>
      <c r="B74" s="425"/>
      <c r="C74" s="425"/>
      <c r="D74" s="425"/>
      <c r="E74" s="425"/>
      <c r="F74" s="425"/>
      <c r="G74" s="425"/>
      <c r="H74" s="397"/>
      <c r="I74" s="426"/>
      <c r="J74" s="426"/>
      <c r="K74" s="426"/>
      <c r="L74" s="426"/>
      <c r="M74" s="426"/>
      <c r="N74" s="426"/>
      <c r="O74" s="426"/>
      <c r="P74" s="399"/>
      <c r="Q74" s="425"/>
      <c r="R74" s="425"/>
      <c r="S74" s="425"/>
      <c r="T74" s="425"/>
      <c r="U74" s="425"/>
      <c r="V74" s="425"/>
      <c r="W74" s="425"/>
    </row>
    <row r="75" spans="1:23" s="1" customFormat="1" ht="30">
      <c r="A75" s="25">
        <v>2000</v>
      </c>
      <c r="B75" s="18" t="str">
        <f>B95</f>
        <v>Хароҷот барои молу хизматҳо</v>
      </c>
      <c r="C75" s="149">
        <v>16835</v>
      </c>
      <c r="D75" s="149">
        <v>19137</v>
      </c>
      <c r="E75" s="26">
        <v>14993</v>
      </c>
      <c r="F75" s="26">
        <f>E75+F76+F77</f>
        <v>16467.316903614232</v>
      </c>
      <c r="G75" s="26">
        <f>F75+G76+G77</f>
        <v>18254.147377057183</v>
      </c>
      <c r="H75" s="397"/>
      <c r="I75" s="63">
        <f>Q75</f>
        <v>2000</v>
      </c>
      <c r="J75" s="55" t="str">
        <f>J95</f>
        <v>Расходы на товары и услуги</v>
      </c>
      <c r="K75" s="65">
        <f>S75</f>
        <v>16835</v>
      </c>
      <c r="L75" s="65">
        <f>T75</f>
        <v>19137</v>
      </c>
      <c r="M75" s="66">
        <f>U75</f>
        <v>14993</v>
      </c>
      <c r="N75" s="66">
        <f>V75</f>
        <v>16467.316903614232</v>
      </c>
      <c r="O75" s="66">
        <f>W75</f>
        <v>18254.147377057183</v>
      </c>
      <c r="P75" s="399"/>
      <c r="Q75" s="25">
        <f>A75</f>
        <v>2000</v>
      </c>
      <c r="R75" s="20" t="str">
        <f>R95</f>
        <v>Goods and Services</v>
      </c>
      <c r="S75" s="13">
        <f>C75</f>
        <v>16835</v>
      </c>
      <c r="T75" s="13">
        <f>D75</f>
        <v>19137</v>
      </c>
      <c r="U75" s="27">
        <f>E75</f>
        <v>14993</v>
      </c>
      <c r="V75" s="27">
        <f>F75</f>
        <v>16467.316903614232</v>
      </c>
      <c r="W75" s="27">
        <f>G75</f>
        <v>18254.147377057183</v>
      </c>
    </row>
    <row r="76" spans="1:23" s="1" customFormat="1" ht="15">
      <c r="A76" s="25"/>
      <c r="B76" s="28" t="s">
        <v>31</v>
      </c>
      <c r="C76" s="29"/>
      <c r="D76" s="29"/>
      <c r="E76" s="26">
        <f>D75*(E55)</f>
        <v>1530.96</v>
      </c>
      <c r="F76" s="26">
        <f>E75*(F55)</f>
        <v>1199.44</v>
      </c>
      <c r="G76" s="26">
        <f>F75*(G55)</f>
        <v>1482.0585213252807</v>
      </c>
      <c r="H76" s="397"/>
      <c r="I76" s="63"/>
      <c r="J76" s="67" t="str">
        <f>J72</f>
        <v>в т.ч. изменение расходов из-за изменения цен</v>
      </c>
      <c r="K76" s="66"/>
      <c r="L76" s="66"/>
      <c r="M76" s="66">
        <f t="shared" ref="M76:O77" si="8">U76</f>
        <v>1530.96</v>
      </c>
      <c r="N76" s="66">
        <f t="shared" si="8"/>
        <v>1199.44</v>
      </c>
      <c r="O76" s="66">
        <f t="shared" si="8"/>
        <v>1482.0585213252807</v>
      </c>
      <c r="P76" s="399"/>
      <c r="Q76" s="25"/>
      <c r="R76" s="30" t="s">
        <v>42</v>
      </c>
      <c r="S76" s="27"/>
      <c r="T76" s="27"/>
      <c r="U76" s="27">
        <f t="shared" ref="U76:W77" si="9">E76</f>
        <v>1530.96</v>
      </c>
      <c r="V76" s="27">
        <f t="shared" si="9"/>
        <v>1199.44</v>
      </c>
      <c r="W76" s="27">
        <f t="shared" si="9"/>
        <v>1482.0585213252807</v>
      </c>
    </row>
    <row r="77" spans="1:23" s="1" customFormat="1" ht="15">
      <c r="A77" s="25"/>
      <c r="B77" s="28" t="s">
        <v>36</v>
      </c>
      <c r="C77" s="29"/>
      <c r="D77" s="29"/>
      <c r="E77" s="26">
        <f>(D75+E76)*(E61)</f>
        <v>350.93563888601977</v>
      </c>
      <c r="F77" s="26">
        <f>(E75+F76)*(F61)</f>
        <v>274.8769036142296</v>
      </c>
      <c r="G77" s="26">
        <f>(F75+G76)*(G61)</f>
        <v>304.77195211766781</v>
      </c>
      <c r="H77" s="397"/>
      <c r="I77" s="63"/>
      <c r="J77" s="67" t="str">
        <f>J73</f>
        <v>в т.ч. изменение расходов из-за изменения объема</v>
      </c>
      <c r="K77" s="66"/>
      <c r="L77" s="66"/>
      <c r="M77" s="66">
        <f t="shared" si="8"/>
        <v>350.93563888601977</v>
      </c>
      <c r="N77" s="66">
        <f t="shared" si="8"/>
        <v>274.8769036142296</v>
      </c>
      <c r="O77" s="66">
        <f t="shared" si="8"/>
        <v>304.77195211766781</v>
      </c>
      <c r="P77" s="399"/>
      <c r="Q77" s="25"/>
      <c r="R77" s="30" t="s">
        <v>43</v>
      </c>
      <c r="S77" s="27"/>
      <c r="T77" s="27"/>
      <c r="U77" s="27">
        <f t="shared" si="9"/>
        <v>350.93563888601977</v>
      </c>
      <c r="V77" s="27">
        <f t="shared" si="9"/>
        <v>274.8769036142296</v>
      </c>
      <c r="W77" s="27">
        <f t="shared" si="9"/>
        <v>304.77195211766781</v>
      </c>
    </row>
    <row r="78" spans="1:23" s="1" customFormat="1" ht="9.75" customHeight="1">
      <c r="A78" s="25"/>
      <c r="B78" s="28"/>
      <c r="C78" s="29"/>
      <c r="D78" s="29"/>
      <c r="E78" s="26"/>
      <c r="F78" s="26"/>
      <c r="G78" s="26"/>
      <c r="H78" s="397"/>
      <c r="I78" s="63"/>
      <c r="J78" s="67"/>
      <c r="K78" s="66"/>
      <c r="L78" s="66"/>
      <c r="M78" s="66"/>
      <c r="N78" s="66"/>
      <c r="O78" s="66"/>
      <c r="P78" s="399"/>
      <c r="Q78" s="25"/>
      <c r="R78" s="30"/>
      <c r="S78" s="27"/>
      <c r="T78" s="27"/>
      <c r="U78" s="27"/>
      <c r="V78" s="27"/>
      <c r="W78" s="27"/>
    </row>
    <row r="79" spans="1:23" s="1" customFormat="1" ht="15">
      <c r="A79" s="25">
        <v>4000</v>
      </c>
      <c r="B79" s="28" t="s">
        <v>5</v>
      </c>
      <c r="C79" s="168">
        <v>11949</v>
      </c>
      <c r="D79" s="168">
        <v>13920</v>
      </c>
      <c r="E79" s="26">
        <f>D79+E80+E81</f>
        <v>18403.264544796941</v>
      </c>
      <c r="F79" s="26">
        <f>E79+F80+F81</f>
        <v>18715.671592435672</v>
      </c>
      <c r="G79" s="26">
        <f>F79+G80+G81</f>
        <v>19033.454893045367</v>
      </c>
      <c r="H79" s="397"/>
      <c r="I79" s="63">
        <v>4000</v>
      </c>
      <c r="J79" s="67" t="s">
        <v>6</v>
      </c>
      <c r="K79" s="66"/>
      <c r="L79" s="66"/>
      <c r="M79" s="66"/>
      <c r="N79" s="66"/>
      <c r="O79" s="66"/>
      <c r="P79" s="399"/>
      <c r="Q79" s="25"/>
      <c r="R79" s="30"/>
      <c r="S79" s="27"/>
      <c r="T79" s="27"/>
      <c r="U79" s="27"/>
      <c r="V79" s="27"/>
      <c r="W79" s="27"/>
    </row>
    <row r="80" spans="1:23" s="1" customFormat="1" ht="15">
      <c r="A80" s="25"/>
      <c r="B80" s="28" t="s">
        <v>31</v>
      </c>
      <c r="C80" s="29"/>
      <c r="D80" s="29"/>
      <c r="E80" s="26">
        <f>D79*E56</f>
        <v>4176</v>
      </c>
      <c r="F80" s="26">
        <f>E79*F56</f>
        <v>0</v>
      </c>
      <c r="G80" s="26">
        <f>F79*G56</f>
        <v>0</v>
      </c>
      <c r="H80" s="397"/>
      <c r="I80" s="63"/>
      <c r="J80" s="67" t="str">
        <f>J75</f>
        <v>Расходы на товары и услуги</v>
      </c>
      <c r="K80" s="66"/>
      <c r="L80" s="66"/>
      <c r="M80" s="66">
        <f t="shared" ref="M80:O81" si="10">U80</f>
        <v>4176</v>
      </c>
      <c r="N80" s="66">
        <f t="shared" si="10"/>
        <v>0</v>
      </c>
      <c r="O80" s="66">
        <f t="shared" si="10"/>
        <v>0</v>
      </c>
      <c r="P80" s="399"/>
      <c r="Q80" s="25"/>
      <c r="R80" s="30" t="s">
        <v>42</v>
      </c>
      <c r="S80" s="27"/>
      <c r="T80" s="27"/>
      <c r="U80" s="27">
        <f t="shared" ref="U80:W81" si="11">E80</f>
        <v>4176</v>
      </c>
      <c r="V80" s="27">
        <f t="shared" si="11"/>
        <v>0</v>
      </c>
      <c r="W80" s="27">
        <f t="shared" si="11"/>
        <v>0</v>
      </c>
    </row>
    <row r="81" spans="1:23" s="1" customFormat="1" ht="15">
      <c r="A81" s="25"/>
      <c r="B81" s="28" t="s">
        <v>36</v>
      </c>
      <c r="C81" s="29"/>
      <c r="D81" s="29"/>
      <c r="E81" s="26">
        <f>(D79+E80)*E62</f>
        <v>307.2645447969424</v>
      </c>
      <c r="F81" s="26">
        <f>(E79+F80)*F62</f>
        <v>312.40704763873248</v>
      </c>
      <c r="G81" s="26">
        <f>(F79+G80)*G62</f>
        <v>317.78330060969358</v>
      </c>
      <c r="H81" s="397"/>
      <c r="I81" s="63"/>
      <c r="J81" s="67" t="str">
        <f>J76</f>
        <v>в т.ч. изменение расходов из-за изменения цен</v>
      </c>
      <c r="K81" s="66"/>
      <c r="L81" s="66"/>
      <c r="M81" s="66">
        <f t="shared" si="10"/>
        <v>307.2645447969424</v>
      </c>
      <c r="N81" s="66">
        <f t="shared" si="10"/>
        <v>312.40704763873248</v>
      </c>
      <c r="O81" s="66">
        <f t="shared" si="10"/>
        <v>317.78330060969358</v>
      </c>
      <c r="P81" s="399"/>
      <c r="Q81" s="25"/>
      <c r="R81" s="30" t="s">
        <v>43</v>
      </c>
      <c r="S81" s="27"/>
      <c r="T81" s="27"/>
      <c r="U81" s="27">
        <f t="shared" si="11"/>
        <v>307.2645447969424</v>
      </c>
      <c r="V81" s="27">
        <f t="shared" si="11"/>
        <v>312.40704763873248</v>
      </c>
      <c r="W81" s="27">
        <f t="shared" si="11"/>
        <v>317.78330060969358</v>
      </c>
    </row>
    <row r="82" spans="1:23" s="1" customFormat="1" ht="9.25" customHeight="1">
      <c r="A82" s="425"/>
      <c r="B82" s="425"/>
      <c r="C82" s="425"/>
      <c r="D82" s="425"/>
      <c r="E82" s="425"/>
      <c r="F82" s="425"/>
      <c r="G82" s="425"/>
      <c r="H82" s="397"/>
      <c r="I82" s="426"/>
      <c r="J82" s="426"/>
      <c r="K82" s="426"/>
      <c r="L82" s="426"/>
      <c r="M82" s="426"/>
      <c r="N82" s="426"/>
      <c r="O82" s="426"/>
      <c r="P82" s="399"/>
      <c r="Q82" s="425"/>
      <c r="R82" s="425"/>
      <c r="S82" s="425"/>
      <c r="T82" s="425"/>
      <c r="U82" s="425"/>
      <c r="V82" s="425"/>
      <c r="W82" s="425"/>
    </row>
    <row r="83" spans="1:23" s="1" customFormat="1" ht="30">
      <c r="A83" s="25">
        <v>5020</v>
      </c>
      <c r="B83" s="18" t="str">
        <f>B97</f>
        <v>Хариди сармояи асосӣ</v>
      </c>
      <c r="C83" s="153">
        <v>6257</v>
      </c>
      <c r="D83" s="153">
        <v>5712</v>
      </c>
      <c r="E83" s="13">
        <v>3561</v>
      </c>
      <c r="F83" s="13">
        <f>E83+F84+F85</f>
        <v>3961.2564000000002</v>
      </c>
      <c r="G83" s="13">
        <f>F83+G84+G85</f>
        <v>4447.3025602800008</v>
      </c>
      <c r="H83" s="397"/>
      <c r="I83" s="63">
        <f>Q83</f>
        <v>5020</v>
      </c>
      <c r="J83" s="64" t="str">
        <f>J97</f>
        <v>Приобретение основного капитала</v>
      </c>
      <c r="K83" s="65">
        <f>S83</f>
        <v>6257</v>
      </c>
      <c r="L83" s="65">
        <f>T83</f>
        <v>5712</v>
      </c>
      <c r="M83" s="65">
        <f>U83</f>
        <v>3561</v>
      </c>
      <c r="N83" s="65">
        <f>V83</f>
        <v>3961.2564000000002</v>
      </c>
      <c r="O83" s="65">
        <f>W83</f>
        <v>4447.3025602800008</v>
      </c>
      <c r="P83" s="399"/>
      <c r="Q83" s="25">
        <f>A83</f>
        <v>5020</v>
      </c>
      <c r="R83" s="20" t="str">
        <f>R97</f>
        <v>Acquisition of fixed capital assets</v>
      </c>
      <c r="S83" s="13">
        <f>C83</f>
        <v>6257</v>
      </c>
      <c r="T83" s="13">
        <f>D83</f>
        <v>5712</v>
      </c>
      <c r="U83" s="13">
        <f>E83</f>
        <v>3561</v>
      </c>
      <c r="V83" s="13">
        <f>F83</f>
        <v>3961.2564000000002</v>
      </c>
      <c r="W83" s="13">
        <f>G83</f>
        <v>4447.3025602800008</v>
      </c>
    </row>
    <row r="84" spans="1:23" s="1" customFormat="1" ht="15">
      <c r="A84" s="25"/>
      <c r="B84" s="28" t="s">
        <v>31</v>
      </c>
      <c r="C84" s="29"/>
      <c r="D84" s="29"/>
      <c r="E84" s="26"/>
      <c r="F84" s="26">
        <f>E83*F57</f>
        <v>284.88</v>
      </c>
      <c r="G84" s="26">
        <f>F83*G57</f>
        <v>356.51307600000001</v>
      </c>
      <c r="H84" s="397"/>
      <c r="I84" s="63"/>
      <c r="J84" s="67" t="str">
        <f>J76</f>
        <v>в т.ч. изменение расходов из-за изменения цен</v>
      </c>
      <c r="K84" s="66"/>
      <c r="L84" s="66"/>
      <c r="M84" s="66">
        <f t="shared" ref="M84:O85" si="12">U84</f>
        <v>0</v>
      </c>
      <c r="N84" s="66">
        <f t="shared" si="12"/>
        <v>284.88</v>
      </c>
      <c r="O84" s="66">
        <f t="shared" si="12"/>
        <v>356.51307600000001</v>
      </c>
      <c r="P84" s="399"/>
      <c r="Q84" s="25"/>
      <c r="R84" s="30" t="s">
        <v>42</v>
      </c>
      <c r="S84" s="27"/>
      <c r="T84" s="27"/>
      <c r="U84" s="27">
        <f t="shared" ref="U84:W85" si="13">E84</f>
        <v>0</v>
      </c>
      <c r="V84" s="27">
        <f t="shared" si="13"/>
        <v>284.88</v>
      </c>
      <c r="W84" s="27">
        <f t="shared" si="13"/>
        <v>356.51307600000001</v>
      </c>
    </row>
    <row r="85" spans="1:23" s="1" customFormat="1" ht="15">
      <c r="A85" s="25"/>
      <c r="B85" s="28" t="s">
        <v>36</v>
      </c>
      <c r="C85" s="29"/>
      <c r="D85" s="29"/>
      <c r="E85" s="26"/>
      <c r="F85" s="26">
        <f>(E83+F84)*(F63)</f>
        <v>115.3764</v>
      </c>
      <c r="G85" s="26">
        <f>(F83+G84)*(G63)</f>
        <v>129.53308428</v>
      </c>
      <c r="H85" s="397"/>
      <c r="I85" s="63"/>
      <c r="J85" s="67" t="str">
        <f>J77</f>
        <v>в т.ч. изменение расходов из-за изменения объема</v>
      </c>
      <c r="K85" s="66"/>
      <c r="L85" s="66"/>
      <c r="M85" s="66">
        <f t="shared" si="12"/>
        <v>0</v>
      </c>
      <c r="N85" s="66">
        <f t="shared" si="12"/>
        <v>115.3764</v>
      </c>
      <c r="O85" s="66">
        <f t="shared" si="12"/>
        <v>129.53308428</v>
      </c>
      <c r="P85" s="399"/>
      <c r="Q85" s="25"/>
      <c r="R85" s="30" t="s">
        <v>43</v>
      </c>
      <c r="S85" s="27"/>
      <c r="T85" s="27"/>
      <c r="U85" s="27">
        <f t="shared" si="13"/>
        <v>0</v>
      </c>
      <c r="V85" s="27">
        <f t="shared" si="13"/>
        <v>115.3764</v>
      </c>
      <c r="W85" s="27">
        <f t="shared" si="13"/>
        <v>129.53308428</v>
      </c>
    </row>
    <row r="86" spans="1:23" s="1" customFormat="1">
      <c r="A86" s="425"/>
      <c r="B86" s="425"/>
      <c r="C86" s="425"/>
      <c r="D86" s="425"/>
      <c r="E86" s="425"/>
      <c r="F86" s="425"/>
      <c r="G86" s="425"/>
      <c r="H86" s="397"/>
      <c r="I86" s="426"/>
      <c r="J86" s="426"/>
      <c r="K86" s="426"/>
      <c r="L86" s="426"/>
      <c r="M86" s="426"/>
      <c r="N86" s="426"/>
      <c r="O86" s="426"/>
      <c r="P86" s="399"/>
      <c r="Q86" s="425"/>
      <c r="R86" s="425"/>
      <c r="S86" s="425"/>
      <c r="T86" s="425"/>
      <c r="U86" s="425"/>
      <c r="V86" s="425"/>
      <c r="W86" s="425"/>
    </row>
    <row r="87" spans="1:23" s="157" customFormat="1">
      <c r="A87" s="437"/>
      <c r="B87" s="437"/>
      <c r="C87" s="437"/>
      <c r="D87" s="437"/>
      <c r="E87" s="437"/>
      <c r="F87" s="437"/>
      <c r="G87" s="437"/>
      <c r="H87" s="397"/>
      <c r="I87" s="438"/>
      <c r="J87" s="438"/>
      <c r="K87" s="438"/>
      <c r="L87" s="438"/>
      <c r="M87" s="438"/>
      <c r="N87" s="438"/>
      <c r="O87" s="438"/>
      <c r="P87" s="399"/>
      <c r="Q87" s="437"/>
      <c r="R87" s="437"/>
      <c r="S87" s="437"/>
      <c r="T87" s="437"/>
      <c r="U87" s="437"/>
      <c r="V87" s="437"/>
      <c r="W87" s="437"/>
    </row>
    <row r="88" spans="1:23" s="157" customFormat="1" hidden="1">
      <c r="A88" s="439" t="s">
        <v>83</v>
      </c>
      <c r="B88" s="439"/>
      <c r="C88" s="439"/>
      <c r="D88" s="439"/>
      <c r="E88" s="439"/>
      <c r="F88" s="439"/>
      <c r="G88" s="439"/>
      <c r="H88" s="397"/>
      <c r="I88" s="440" t="s">
        <v>114</v>
      </c>
      <c r="J88" s="440"/>
      <c r="K88" s="440"/>
      <c r="L88" s="440"/>
      <c r="M88" s="440"/>
      <c r="N88" s="440"/>
      <c r="O88" s="440"/>
      <c r="P88" s="399"/>
      <c r="Q88" s="439" t="s">
        <v>45</v>
      </c>
      <c r="R88" s="439"/>
      <c r="S88" s="439"/>
      <c r="T88" s="439"/>
      <c r="U88" s="439"/>
      <c r="V88" s="439"/>
      <c r="W88" s="439"/>
    </row>
    <row r="89" spans="1:23" s="157" customFormat="1" hidden="1">
      <c r="A89" s="444"/>
      <c r="B89" s="444"/>
      <c r="C89" s="444"/>
      <c r="D89" s="444"/>
      <c r="E89" s="444"/>
      <c r="F89" s="444"/>
      <c r="G89" s="444"/>
      <c r="H89" s="397"/>
      <c r="I89" s="445"/>
      <c r="J89" s="445"/>
      <c r="K89" s="445"/>
      <c r="L89" s="445"/>
      <c r="M89" s="445"/>
      <c r="N89" s="445"/>
      <c r="O89" s="445"/>
      <c r="P89" s="399"/>
      <c r="Q89" s="446"/>
      <c r="R89" s="446"/>
      <c r="S89" s="446"/>
      <c r="T89" s="446"/>
      <c r="U89" s="446"/>
      <c r="V89" s="446"/>
      <c r="W89" s="446"/>
    </row>
    <row r="90" spans="1:23" s="160" customFormat="1" ht="75" hidden="1">
      <c r="A90" s="447" t="s">
        <v>84</v>
      </c>
      <c r="B90" s="447"/>
      <c r="C90" s="159" t="str">
        <f>C37</f>
        <v xml:space="preserve">    Буљет 2010</v>
      </c>
      <c r="D90" s="159" t="str">
        <f>D37</f>
        <v xml:space="preserve">    Буљет 2011</v>
      </c>
      <c r="E90" s="159" t="str">
        <f>E37</f>
        <v xml:space="preserve">    Буљети базавї 2012</v>
      </c>
      <c r="F90" s="159" t="str">
        <f>F37</f>
        <v xml:space="preserve">    Буљети базавї 2013</v>
      </c>
      <c r="G90" s="159" t="str">
        <f>G37</f>
        <v xml:space="preserve">    Буљети базавї 2014</v>
      </c>
      <c r="H90" s="397"/>
      <c r="I90" s="448" t="s">
        <v>105</v>
      </c>
      <c r="J90" s="448"/>
      <c r="K90" s="158" t="str">
        <f>K67</f>
        <v>Бюджет 2010 г.</v>
      </c>
      <c r="L90" s="158" t="str">
        <f>L67</f>
        <v>Бюджет 2011 г.</v>
      </c>
      <c r="M90" s="158" t="str">
        <f>M67</f>
        <v>Базисные расходы 2012 г.</v>
      </c>
      <c r="N90" s="158" t="str">
        <f>N67</f>
        <v>Базисные расходы 2013 г.</v>
      </c>
      <c r="O90" s="158" t="str">
        <f>O67</f>
        <v>Базисные расходы 2014 г.</v>
      </c>
      <c r="P90" s="399"/>
      <c r="Q90" s="447" t="s">
        <v>39</v>
      </c>
      <c r="R90" s="447"/>
      <c r="S90" s="159" t="str">
        <f>S37</f>
        <v>budget 2010</v>
      </c>
      <c r="T90" s="159" t="str">
        <f>T37</f>
        <v>budget 2011</v>
      </c>
      <c r="U90" s="159" t="str">
        <f>U37</f>
        <v>baseline 2012</v>
      </c>
      <c r="V90" s="159" t="str">
        <f>V37</f>
        <v>baseline 2013</v>
      </c>
      <c r="W90" s="159" t="str">
        <f>W37</f>
        <v>baseline 2014</v>
      </c>
    </row>
    <row r="91" spans="1:23" s="157" customFormat="1" hidden="1">
      <c r="A91" s="169"/>
      <c r="B91" s="170"/>
      <c r="C91" s="171"/>
      <c r="D91" s="171"/>
      <c r="E91" s="171"/>
      <c r="F91" s="171"/>
      <c r="G91" s="171"/>
      <c r="H91" s="397"/>
      <c r="I91" s="156"/>
      <c r="J91" s="172"/>
      <c r="K91" s="173"/>
      <c r="L91" s="173"/>
      <c r="M91" s="173"/>
      <c r="N91" s="173"/>
      <c r="O91" s="173"/>
      <c r="P91" s="399"/>
      <c r="Q91" s="155"/>
      <c r="R91" s="174"/>
      <c r="S91" s="175"/>
      <c r="T91" s="175"/>
      <c r="U91" s="175"/>
      <c r="V91" s="175"/>
      <c r="W91" s="175"/>
    </row>
    <row r="92" spans="1:23" s="157" customFormat="1" ht="15" hidden="1">
      <c r="A92" s="155"/>
      <c r="B92" s="162" t="s">
        <v>40</v>
      </c>
      <c r="C92" s="163">
        <f>C71+C75+C79+C83</f>
        <v>57278</v>
      </c>
      <c r="D92" s="163">
        <f>SUM(D94:D97)</f>
        <v>63961</v>
      </c>
      <c r="E92" s="163">
        <f>SUM(E94:E97)</f>
        <v>69992.104550681892</v>
      </c>
      <c r="F92" s="163">
        <f>SUM(F94:F97)</f>
        <v>72464.324907819799</v>
      </c>
      <c r="G92" s="163">
        <f>SUM(G94:G97)</f>
        <v>75346.006740048586</v>
      </c>
      <c r="H92" s="397"/>
      <c r="I92" s="156"/>
      <c r="J92" s="164" t="s">
        <v>111</v>
      </c>
      <c r="K92" s="165">
        <f>S92</f>
        <v>57278</v>
      </c>
      <c r="L92" s="165">
        <f>T92</f>
        <v>63961</v>
      </c>
      <c r="M92" s="165">
        <f>U92</f>
        <v>69992.104550681892</v>
      </c>
      <c r="N92" s="165">
        <f>V92</f>
        <v>72464.324907819799</v>
      </c>
      <c r="O92" s="165">
        <f>W92</f>
        <v>75346.006740048586</v>
      </c>
      <c r="P92" s="399"/>
      <c r="Q92" s="155"/>
      <c r="R92" s="162" t="s">
        <v>41</v>
      </c>
      <c r="S92" s="163">
        <f>C92</f>
        <v>57278</v>
      </c>
      <c r="T92" s="163">
        <f>D92</f>
        <v>63961</v>
      </c>
      <c r="U92" s="163">
        <f>E92</f>
        <v>69992.104550681892</v>
      </c>
      <c r="V92" s="163">
        <f>F92</f>
        <v>72464.324907819799</v>
      </c>
      <c r="W92" s="163">
        <f>G92</f>
        <v>75346.006740048586</v>
      </c>
    </row>
    <row r="93" spans="1:23" s="157" customFormat="1" hidden="1">
      <c r="A93" s="155"/>
      <c r="B93" s="162"/>
      <c r="C93" s="163"/>
      <c r="D93" s="163"/>
      <c r="E93" s="163"/>
      <c r="F93" s="163"/>
      <c r="G93" s="163"/>
      <c r="H93" s="397"/>
      <c r="I93" s="156"/>
      <c r="J93" s="164"/>
      <c r="K93" s="165"/>
      <c r="L93" s="165"/>
      <c r="M93" s="165"/>
      <c r="N93" s="165"/>
      <c r="O93" s="165"/>
      <c r="P93" s="399"/>
      <c r="Q93" s="155"/>
      <c r="R93" s="162"/>
      <c r="S93" s="163"/>
      <c r="T93" s="163"/>
      <c r="U93" s="163"/>
      <c r="V93" s="163"/>
      <c r="W93" s="163"/>
    </row>
    <row r="94" spans="1:23" s="157" customFormat="1" ht="45" hidden="1">
      <c r="A94" s="150">
        <v>1000</v>
      </c>
      <c r="B94" s="151" t="s">
        <v>51</v>
      </c>
      <c r="C94" s="152">
        <f>C71</f>
        <v>22237</v>
      </c>
      <c r="D94" s="152">
        <f>D71</f>
        <v>25192</v>
      </c>
      <c r="E94" s="152">
        <f>E71</f>
        <v>33034.840005884951</v>
      </c>
      <c r="F94" s="152">
        <f>F71</f>
        <v>33320.080011769896</v>
      </c>
      <c r="G94" s="152">
        <f>G71</f>
        <v>33611.101909666031</v>
      </c>
      <c r="H94" s="397"/>
      <c r="I94" s="166">
        <f>Q94</f>
        <v>1000</v>
      </c>
      <c r="J94" s="146" t="s">
        <v>115</v>
      </c>
      <c r="K94" s="167">
        <f t="shared" ref="K94:O97" si="14">S94</f>
        <v>22237</v>
      </c>
      <c r="L94" s="167">
        <f t="shared" si="14"/>
        <v>25192</v>
      </c>
      <c r="M94" s="167">
        <f t="shared" si="14"/>
        <v>33034.840005884951</v>
      </c>
      <c r="N94" s="167">
        <f t="shared" si="14"/>
        <v>33320.080011769896</v>
      </c>
      <c r="O94" s="167">
        <f t="shared" si="14"/>
        <v>33611.101909666031</v>
      </c>
      <c r="P94" s="399"/>
      <c r="Q94" s="147">
        <f>A94</f>
        <v>1000</v>
      </c>
      <c r="R94" s="161" t="s">
        <v>33</v>
      </c>
      <c r="S94" s="152">
        <f t="shared" ref="S94:W97" si="15">C94</f>
        <v>22237</v>
      </c>
      <c r="T94" s="152">
        <f t="shared" si="15"/>
        <v>25192</v>
      </c>
      <c r="U94" s="152">
        <f t="shared" si="15"/>
        <v>33034.840005884951</v>
      </c>
      <c r="V94" s="152">
        <f t="shared" si="15"/>
        <v>33320.080011769896</v>
      </c>
      <c r="W94" s="152">
        <f t="shared" si="15"/>
        <v>33611.101909666031</v>
      </c>
    </row>
    <row r="95" spans="1:23" s="157" customFormat="1" ht="30" hidden="1">
      <c r="A95" s="150">
        <v>2000</v>
      </c>
      <c r="B95" s="151" t="s">
        <v>52</v>
      </c>
      <c r="C95" s="152">
        <f>C75</f>
        <v>16835</v>
      </c>
      <c r="D95" s="152">
        <f>D75</f>
        <v>19137</v>
      </c>
      <c r="E95" s="152">
        <f>E75</f>
        <v>14993</v>
      </c>
      <c r="F95" s="152">
        <f>F75</f>
        <v>16467.316903614232</v>
      </c>
      <c r="G95" s="152">
        <f>G75</f>
        <v>18254.147377057183</v>
      </c>
      <c r="H95" s="397"/>
      <c r="I95" s="166">
        <f>Q95</f>
        <v>2000</v>
      </c>
      <c r="J95" s="146" t="s">
        <v>116</v>
      </c>
      <c r="K95" s="167">
        <f t="shared" si="14"/>
        <v>16835</v>
      </c>
      <c r="L95" s="167">
        <f t="shared" si="14"/>
        <v>19137</v>
      </c>
      <c r="M95" s="167">
        <f t="shared" si="14"/>
        <v>14993</v>
      </c>
      <c r="N95" s="167">
        <f t="shared" si="14"/>
        <v>16467.316903614232</v>
      </c>
      <c r="O95" s="167">
        <f t="shared" si="14"/>
        <v>18254.147377057183</v>
      </c>
      <c r="P95" s="399"/>
      <c r="Q95" s="147">
        <f>A95</f>
        <v>2000</v>
      </c>
      <c r="R95" s="161" t="s">
        <v>34</v>
      </c>
      <c r="S95" s="152">
        <f t="shared" si="15"/>
        <v>16835</v>
      </c>
      <c r="T95" s="152">
        <f t="shared" si="15"/>
        <v>19137</v>
      </c>
      <c r="U95" s="152">
        <f t="shared" si="15"/>
        <v>14993</v>
      </c>
      <c r="V95" s="152">
        <f t="shared" si="15"/>
        <v>16467.316903614232</v>
      </c>
      <c r="W95" s="152">
        <f t="shared" si="15"/>
        <v>18254.147377057183</v>
      </c>
    </row>
    <row r="96" spans="1:23" s="157" customFormat="1" ht="15" hidden="1">
      <c r="A96" s="147">
        <v>4000</v>
      </c>
      <c r="B96" s="148" t="s">
        <v>5</v>
      </c>
      <c r="C96" s="152">
        <f>C79</f>
        <v>11949</v>
      </c>
      <c r="D96" s="152">
        <f>D79</f>
        <v>13920</v>
      </c>
      <c r="E96" s="152">
        <f>E79</f>
        <v>18403.264544796941</v>
      </c>
      <c r="F96" s="152">
        <f>F79</f>
        <v>18715.671592435672</v>
      </c>
      <c r="G96" s="152">
        <f>G79</f>
        <v>19033.454893045367</v>
      </c>
      <c r="H96" s="397"/>
      <c r="I96" s="166"/>
      <c r="J96" s="146"/>
      <c r="K96" s="167"/>
      <c r="L96" s="167"/>
      <c r="M96" s="167"/>
      <c r="N96" s="167"/>
      <c r="O96" s="167"/>
      <c r="P96" s="399"/>
      <c r="Q96" s="147"/>
      <c r="R96" s="161"/>
      <c r="S96" s="152"/>
      <c r="T96" s="152"/>
      <c r="U96" s="152"/>
      <c r="V96" s="152"/>
      <c r="W96" s="152"/>
    </row>
    <row r="97" spans="1:23" s="157" customFormat="1" ht="30" hidden="1">
      <c r="A97" s="150">
        <v>5000</v>
      </c>
      <c r="B97" s="151" t="s">
        <v>55</v>
      </c>
      <c r="C97" s="152">
        <f>C83</f>
        <v>6257</v>
      </c>
      <c r="D97" s="152">
        <f>D83</f>
        <v>5712</v>
      </c>
      <c r="E97" s="152">
        <f>E83</f>
        <v>3561</v>
      </c>
      <c r="F97" s="152">
        <f>F83</f>
        <v>3961.2564000000002</v>
      </c>
      <c r="G97" s="152">
        <f>G83</f>
        <v>4447.3025602800008</v>
      </c>
      <c r="H97" s="397"/>
      <c r="I97" s="166">
        <f>Q97</f>
        <v>5000</v>
      </c>
      <c r="J97" s="146" t="s">
        <v>119</v>
      </c>
      <c r="K97" s="167">
        <f t="shared" si="14"/>
        <v>6257</v>
      </c>
      <c r="L97" s="167">
        <f t="shared" si="14"/>
        <v>5712</v>
      </c>
      <c r="M97" s="167">
        <f t="shared" si="14"/>
        <v>3561</v>
      </c>
      <c r="N97" s="167">
        <f t="shared" si="14"/>
        <v>3961.2564000000002</v>
      </c>
      <c r="O97" s="167">
        <f t="shared" si="14"/>
        <v>4447.3025602800008</v>
      </c>
      <c r="P97" s="399"/>
      <c r="Q97" s="147">
        <f>A97</f>
        <v>5000</v>
      </c>
      <c r="R97" s="161" t="s">
        <v>46</v>
      </c>
      <c r="S97" s="152">
        <f t="shared" si="15"/>
        <v>6257</v>
      </c>
      <c r="T97" s="152">
        <f t="shared" si="15"/>
        <v>5712</v>
      </c>
      <c r="U97" s="152">
        <f t="shared" si="15"/>
        <v>3561</v>
      </c>
      <c r="V97" s="152">
        <f t="shared" si="15"/>
        <v>3961.2564000000002</v>
      </c>
      <c r="W97" s="152">
        <f t="shared" si="15"/>
        <v>4447.3025602800008</v>
      </c>
    </row>
    <row r="98" spans="1:23" s="176" customFormat="1">
      <c r="A98" s="441"/>
      <c r="B98" s="441"/>
      <c r="C98" s="441"/>
      <c r="D98" s="441"/>
      <c r="E98" s="441"/>
      <c r="F98" s="441"/>
      <c r="G98" s="441"/>
      <c r="H98" s="397"/>
      <c r="I98" s="442"/>
      <c r="J98" s="442"/>
      <c r="K98" s="442"/>
      <c r="L98" s="442"/>
      <c r="M98" s="442"/>
      <c r="N98" s="442"/>
      <c r="O98" s="442"/>
      <c r="P98" s="399"/>
      <c r="Q98" s="443"/>
      <c r="R98" s="443"/>
      <c r="S98" s="443"/>
      <c r="T98" s="443"/>
      <c r="U98" s="443"/>
      <c r="V98" s="443"/>
      <c r="W98" s="443"/>
    </row>
    <row r="99" spans="1:23" s="1" customFormat="1">
      <c r="A99" s="393" t="s">
        <v>87</v>
      </c>
      <c r="B99" s="393"/>
      <c r="C99" s="393"/>
      <c r="D99" s="393"/>
      <c r="E99" s="393"/>
      <c r="F99" s="393"/>
      <c r="G99" s="393"/>
      <c r="H99" s="397"/>
      <c r="I99" s="393" t="s">
        <v>124</v>
      </c>
      <c r="J99" s="393"/>
      <c r="K99" s="393"/>
      <c r="L99" s="393"/>
      <c r="M99" s="393"/>
      <c r="N99" s="393"/>
      <c r="O99" s="393"/>
      <c r="P99" s="399"/>
      <c r="Q99" s="393" t="s">
        <v>70</v>
      </c>
      <c r="R99" s="393"/>
      <c r="S99" s="393"/>
      <c r="T99" s="393"/>
      <c r="U99" s="393"/>
      <c r="V99" s="393"/>
      <c r="W99" s="393"/>
    </row>
    <row r="100" spans="1:23">
      <c r="H100" s="397"/>
      <c r="P100" s="399"/>
    </row>
    <row r="101" spans="1:23">
      <c r="H101" s="397"/>
      <c r="P101" s="399"/>
    </row>
    <row r="102" spans="1:23">
      <c r="H102" s="397"/>
      <c r="P102" s="399"/>
    </row>
    <row r="103" spans="1:23">
      <c r="H103" s="397"/>
      <c r="P103" s="399"/>
    </row>
    <row r="104" spans="1:23">
      <c r="H104" s="397"/>
      <c r="P104" s="399"/>
    </row>
    <row r="105" spans="1:23">
      <c r="H105" s="397"/>
      <c r="P105" s="399"/>
    </row>
    <row r="106" spans="1:23">
      <c r="H106" s="397"/>
      <c r="P106" s="399"/>
    </row>
    <row r="107" spans="1:23">
      <c r="H107" s="397"/>
      <c r="P107" s="399"/>
    </row>
    <row r="108" spans="1:23">
      <c r="H108" s="397"/>
      <c r="P108" s="399"/>
    </row>
    <row r="109" spans="1:23">
      <c r="H109" s="397"/>
      <c r="P109" s="399"/>
    </row>
    <row r="110" spans="1:23">
      <c r="H110" s="397"/>
      <c r="P110" s="399"/>
    </row>
    <row r="111" spans="1:23">
      <c r="H111" s="397"/>
      <c r="P111" s="399"/>
    </row>
    <row r="112" spans="1:23">
      <c r="H112" s="397"/>
      <c r="P112" s="399"/>
    </row>
    <row r="113" spans="8:16">
      <c r="H113" s="397"/>
      <c r="P113" s="399"/>
    </row>
    <row r="114" spans="8:16">
      <c r="H114" s="397"/>
      <c r="P114" s="399"/>
    </row>
    <row r="115" spans="8:16">
      <c r="H115" s="397"/>
      <c r="P115" s="399"/>
    </row>
    <row r="116" spans="8:16">
      <c r="H116" s="397"/>
      <c r="P116" s="399"/>
    </row>
    <row r="117" spans="8:16">
      <c r="H117" s="397"/>
      <c r="P117" s="399"/>
    </row>
    <row r="118" spans="8:16">
      <c r="H118" s="397"/>
      <c r="P118" s="399"/>
    </row>
    <row r="119" spans="8:16">
      <c r="H119" s="397"/>
      <c r="P119" s="399"/>
    </row>
    <row r="120" spans="8:16">
      <c r="H120" s="397"/>
      <c r="P120" s="399"/>
    </row>
    <row r="121" spans="8:16">
      <c r="H121" s="397"/>
      <c r="P121" s="399"/>
    </row>
    <row r="122" spans="8:16">
      <c r="H122" s="397"/>
      <c r="P122" s="399"/>
    </row>
    <row r="123" spans="8:16">
      <c r="H123" s="397"/>
      <c r="P123" s="399"/>
    </row>
    <row r="124" spans="8:16">
      <c r="H124" s="397"/>
      <c r="P124" s="399"/>
    </row>
    <row r="125" spans="8:16">
      <c r="H125" s="397"/>
      <c r="P125" s="399"/>
    </row>
    <row r="126" spans="8:16">
      <c r="H126" s="397"/>
      <c r="P126" s="399"/>
    </row>
    <row r="127" spans="8:16">
      <c r="H127" s="397"/>
      <c r="P127" s="399"/>
    </row>
    <row r="128" spans="8:16">
      <c r="H128" s="397"/>
      <c r="P128" s="399"/>
    </row>
    <row r="129" spans="8:16">
      <c r="H129" s="397"/>
      <c r="P129" s="399"/>
    </row>
    <row r="130" spans="8:16">
      <c r="H130" s="397"/>
      <c r="P130" s="399"/>
    </row>
    <row r="131" spans="8:16">
      <c r="H131" s="397"/>
      <c r="P131" s="399"/>
    </row>
    <row r="132" spans="8:16">
      <c r="H132" s="397"/>
      <c r="P132" s="399"/>
    </row>
    <row r="133" spans="8:16">
      <c r="H133" s="397"/>
      <c r="P133" s="399"/>
    </row>
    <row r="134" spans="8:16">
      <c r="H134" s="397"/>
      <c r="P134" s="399"/>
    </row>
    <row r="135" spans="8:16">
      <c r="H135" s="397"/>
      <c r="P135" s="399"/>
    </row>
    <row r="136" spans="8:16">
      <c r="H136" s="397"/>
      <c r="P136" s="399"/>
    </row>
  </sheetData>
  <sheetProtection formatCells="0" formatColumns="0" formatRows="0" selectLockedCells="1"/>
  <mergeCells count="204">
    <mergeCell ref="A98:G98"/>
    <mergeCell ref="I98:O98"/>
    <mergeCell ref="Q98:W98"/>
    <mergeCell ref="A99:G99"/>
    <mergeCell ref="I99:O99"/>
    <mergeCell ref="Q99:W99"/>
    <mergeCell ref="A89:G89"/>
    <mergeCell ref="I89:O89"/>
    <mergeCell ref="Q89:W89"/>
    <mergeCell ref="A90:B90"/>
    <mergeCell ref="I90:J90"/>
    <mergeCell ref="Q90:R90"/>
    <mergeCell ref="A87:G87"/>
    <mergeCell ref="I87:O87"/>
    <mergeCell ref="Q87:W87"/>
    <mergeCell ref="A88:G88"/>
    <mergeCell ref="I88:O88"/>
    <mergeCell ref="Q88:W88"/>
    <mergeCell ref="A82:G82"/>
    <mergeCell ref="I82:O82"/>
    <mergeCell ref="Q82:W82"/>
    <mergeCell ref="A86:G86"/>
    <mergeCell ref="I86:O86"/>
    <mergeCell ref="Q86:W86"/>
    <mergeCell ref="A74:G74"/>
    <mergeCell ref="I74:O74"/>
    <mergeCell ref="Q74:W74"/>
    <mergeCell ref="A66:G66"/>
    <mergeCell ref="I66:O66"/>
    <mergeCell ref="Q66:W66"/>
    <mergeCell ref="A67:B67"/>
    <mergeCell ref="A59:G59"/>
    <mergeCell ref="I59:O59"/>
    <mergeCell ref="Q59:W59"/>
    <mergeCell ref="A64:G64"/>
    <mergeCell ref="I64:O64"/>
    <mergeCell ref="Q64:W64"/>
    <mergeCell ref="I67:J67"/>
    <mergeCell ref="Q67:R67"/>
    <mergeCell ref="A68:G68"/>
    <mergeCell ref="I68:O68"/>
    <mergeCell ref="Q68:W68"/>
    <mergeCell ref="A70:G70"/>
    <mergeCell ref="A65:G65"/>
    <mergeCell ref="I65:O65"/>
    <mergeCell ref="Q65:W65"/>
    <mergeCell ref="A53:G53"/>
    <mergeCell ref="I53:O53"/>
    <mergeCell ref="Q53:W53"/>
    <mergeCell ref="A58:G58"/>
    <mergeCell ref="I58:O58"/>
    <mergeCell ref="Q58:W58"/>
    <mergeCell ref="A51:D51"/>
    <mergeCell ref="I51:L51"/>
    <mergeCell ref="Q51:T51"/>
    <mergeCell ref="A52:G52"/>
    <mergeCell ref="I52:O52"/>
    <mergeCell ref="Q52:W52"/>
    <mergeCell ref="A49:G49"/>
    <mergeCell ref="I49:O49"/>
    <mergeCell ref="Q49:W49"/>
    <mergeCell ref="A50:G50"/>
    <mergeCell ref="I50:O50"/>
    <mergeCell ref="Q50:W50"/>
    <mergeCell ref="A47:G47"/>
    <mergeCell ref="I47:O47"/>
    <mergeCell ref="Q47:W47"/>
    <mergeCell ref="A48:G48"/>
    <mergeCell ref="I48:O48"/>
    <mergeCell ref="Q48:W48"/>
    <mergeCell ref="A45:B45"/>
    <mergeCell ref="I45:J45"/>
    <mergeCell ref="Q45:R45"/>
    <mergeCell ref="A46:G46"/>
    <mergeCell ref="I46:O46"/>
    <mergeCell ref="Q46:W46"/>
    <mergeCell ref="A43:B43"/>
    <mergeCell ref="I43:J43"/>
    <mergeCell ref="Q43:R43"/>
    <mergeCell ref="A44:B44"/>
    <mergeCell ref="I44:J44"/>
    <mergeCell ref="Q44:R44"/>
    <mergeCell ref="A41:B41"/>
    <mergeCell ref="I41:J41"/>
    <mergeCell ref="Q41:R41"/>
    <mergeCell ref="A42:B42"/>
    <mergeCell ref="I42:J42"/>
    <mergeCell ref="Q42:R42"/>
    <mergeCell ref="A39:B39"/>
    <mergeCell ref="I39:J39"/>
    <mergeCell ref="Q39:R39"/>
    <mergeCell ref="A40:B40"/>
    <mergeCell ref="I40:J40"/>
    <mergeCell ref="Q40:R40"/>
    <mergeCell ref="A37:B37"/>
    <mergeCell ref="I37:J37"/>
    <mergeCell ref="Q37:R37"/>
    <mergeCell ref="A38:G38"/>
    <mergeCell ref="I38:O38"/>
    <mergeCell ref="Q38:W38"/>
    <mergeCell ref="A35:G35"/>
    <mergeCell ref="I35:O35"/>
    <mergeCell ref="Q35:W35"/>
    <mergeCell ref="A36:G36"/>
    <mergeCell ref="I36:O36"/>
    <mergeCell ref="Q36:W36"/>
    <mergeCell ref="A33:G33"/>
    <mergeCell ref="I33:O33"/>
    <mergeCell ref="Q33:W33"/>
    <mergeCell ref="A34:G34"/>
    <mergeCell ref="I34:O34"/>
    <mergeCell ref="Q34:W34"/>
    <mergeCell ref="A31:G31"/>
    <mergeCell ref="I31:O31"/>
    <mergeCell ref="Q31:W31"/>
    <mergeCell ref="A32:G32"/>
    <mergeCell ref="I32:O32"/>
    <mergeCell ref="Q32:W32"/>
    <mergeCell ref="A29:G29"/>
    <mergeCell ref="I29:O29"/>
    <mergeCell ref="Q29:W29"/>
    <mergeCell ref="A30:G30"/>
    <mergeCell ref="I30:O30"/>
    <mergeCell ref="Q30:W30"/>
    <mergeCell ref="A27:G27"/>
    <mergeCell ref="I27:O27"/>
    <mergeCell ref="Q27:W27"/>
    <mergeCell ref="A28:G28"/>
    <mergeCell ref="I28:O28"/>
    <mergeCell ref="Q28:W28"/>
    <mergeCell ref="A25:G25"/>
    <mergeCell ref="I25:O25"/>
    <mergeCell ref="Q25:W25"/>
    <mergeCell ref="A26:G26"/>
    <mergeCell ref="I26:O26"/>
    <mergeCell ref="Q26:W26"/>
    <mergeCell ref="A23:G23"/>
    <mergeCell ref="I23:O23"/>
    <mergeCell ref="Q23:W23"/>
    <mergeCell ref="A24:G24"/>
    <mergeCell ref="I24:O24"/>
    <mergeCell ref="Q24:W24"/>
    <mergeCell ref="Q20:W20"/>
    <mergeCell ref="B21:G21"/>
    <mergeCell ref="J21:O21"/>
    <mergeCell ref="R21:W21"/>
    <mergeCell ref="A22:G22"/>
    <mergeCell ref="I22:O22"/>
    <mergeCell ref="Q22:W22"/>
    <mergeCell ref="B17:G17"/>
    <mergeCell ref="J17:O17"/>
    <mergeCell ref="J18:O18"/>
    <mergeCell ref="A19:G19"/>
    <mergeCell ref="I19:O19"/>
    <mergeCell ref="A20:G20"/>
    <mergeCell ref="I20:O20"/>
    <mergeCell ref="J7:O7"/>
    <mergeCell ref="R7:W7"/>
    <mergeCell ref="A6:G6"/>
    <mergeCell ref="I6:O6"/>
    <mergeCell ref="B13:G13"/>
    <mergeCell ref="J13:O13"/>
    <mergeCell ref="R13:W13"/>
    <mergeCell ref="Q19:W19"/>
    <mergeCell ref="B14:G14"/>
    <mergeCell ref="J14:O14"/>
    <mergeCell ref="B15:G15"/>
    <mergeCell ref="J15:O15"/>
    <mergeCell ref="B16:G16"/>
    <mergeCell ref="J16:O16"/>
    <mergeCell ref="Q11:W11"/>
    <mergeCell ref="A12:G12"/>
    <mergeCell ref="I12:O12"/>
    <mergeCell ref="Q12:W12"/>
    <mergeCell ref="Q8:W8"/>
    <mergeCell ref="A9:G9"/>
    <mergeCell ref="I9:O9"/>
    <mergeCell ref="Q9:W9"/>
    <mergeCell ref="J10:O10"/>
    <mergeCell ref="R10:W10"/>
    <mergeCell ref="A5:G5"/>
    <mergeCell ref="I5:O5"/>
    <mergeCell ref="A8:G8"/>
    <mergeCell ref="I8:O8"/>
    <mergeCell ref="Q1:W1"/>
    <mergeCell ref="A2:G2"/>
    <mergeCell ref="I2:O2"/>
    <mergeCell ref="Q2:W2"/>
    <mergeCell ref="A1:G1"/>
    <mergeCell ref="H1:H136"/>
    <mergeCell ref="I1:O1"/>
    <mergeCell ref="P1:P136"/>
    <mergeCell ref="A3:G3"/>
    <mergeCell ref="I3:O3"/>
    <mergeCell ref="Q5:W5"/>
    <mergeCell ref="B10:G10"/>
    <mergeCell ref="Q3:W3"/>
    <mergeCell ref="B4:G4"/>
    <mergeCell ref="J4:O4"/>
    <mergeCell ref="R4:W4"/>
    <mergeCell ref="Q6:W6"/>
    <mergeCell ref="B7:G7"/>
    <mergeCell ref="A11:G11"/>
    <mergeCell ref="I11:O11"/>
  </mergeCells>
  <phoneticPr fontId="45" type="noConversion"/>
  <pageMargins left="0.15748031496062992" right="1.27" top="0.24" bottom="0.27559055118110237" header="0.24" footer="0.1574803149606299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0"/>
  <sheetViews>
    <sheetView zoomScaleSheetLayoutView="100" workbookViewId="0">
      <selection activeCell="B16" sqref="B16"/>
    </sheetView>
  </sheetViews>
  <sheetFormatPr baseColWidth="10" defaultColWidth="9.25" defaultRowHeight="14"/>
  <cols>
    <col min="1" max="1" width="76.5" style="42" customWidth="1"/>
    <col min="2" max="6" width="16.75" style="42" customWidth="1"/>
    <col min="7" max="10" width="9.25" style="42"/>
    <col min="11" max="14" width="10.75" style="42" customWidth="1"/>
    <col min="15" max="16384" width="9.25" style="42"/>
  </cols>
  <sheetData>
    <row r="1" spans="1:10" ht="15">
      <c r="A1" s="46" t="s">
        <v>125</v>
      </c>
      <c r="B1" s="43"/>
      <c r="C1" s="43"/>
      <c r="D1" s="43"/>
      <c r="E1" s="43"/>
      <c r="F1" s="43"/>
    </row>
    <row r="2" spans="1:10" ht="14.25" customHeight="1">
      <c r="A2" s="506" t="s">
        <v>126</v>
      </c>
      <c r="B2" s="507" t="s">
        <v>127</v>
      </c>
      <c r="C2" s="507" t="s">
        <v>128</v>
      </c>
      <c r="D2" s="508" t="s">
        <v>129</v>
      </c>
      <c r="E2" s="508"/>
      <c r="F2" s="508"/>
    </row>
    <row r="3" spans="1:10" ht="14.25" customHeight="1">
      <c r="A3" s="506"/>
      <c r="B3" s="507"/>
      <c r="C3" s="507"/>
      <c r="D3" s="48">
        <v>2012</v>
      </c>
      <c r="E3" s="48">
        <v>2013</v>
      </c>
      <c r="F3" s="48">
        <v>2014</v>
      </c>
    </row>
    <row r="4" spans="1:10" ht="15">
      <c r="A4" s="44" t="s">
        <v>130</v>
      </c>
      <c r="B4" s="45">
        <f>SUM(B5,B15,B25)</f>
        <v>0</v>
      </c>
      <c r="C4" s="45">
        <f>SUM(C5,C15,C25)</f>
        <v>0</v>
      </c>
      <c r="D4" s="45">
        <f>SUM(D5,D15,D25)</f>
        <v>0</v>
      </c>
      <c r="E4" s="45">
        <f>SUM(E5,E15,E25)</f>
        <v>0</v>
      </c>
      <c r="F4" s="45">
        <f>SUM(F5,F15,F25)</f>
        <v>0</v>
      </c>
    </row>
    <row r="5" spans="1:10" ht="15">
      <c r="A5" s="46" t="s">
        <v>131</v>
      </c>
      <c r="B5" s="47">
        <f>SUM(B6:B14)</f>
        <v>0</v>
      </c>
      <c r="C5" s="47">
        <f>SUM(C6:C14)</f>
        <v>0</v>
      </c>
      <c r="D5" s="47">
        <f>SUM(D6:D14)</f>
        <v>0</v>
      </c>
      <c r="E5" s="47">
        <f>SUM(E6:E14)</f>
        <v>0</v>
      </c>
      <c r="F5" s="47">
        <f>SUM(F6:F14)</f>
        <v>0</v>
      </c>
    </row>
    <row r="6" spans="1:10">
      <c r="A6" s="41" t="s">
        <v>69</v>
      </c>
      <c r="B6" s="41">
        <v>0</v>
      </c>
      <c r="C6" s="41">
        <v>0</v>
      </c>
      <c r="D6" s="41">
        <v>0</v>
      </c>
      <c r="E6" s="41">
        <v>0</v>
      </c>
      <c r="F6" s="41">
        <v>0</v>
      </c>
    </row>
    <row r="7" spans="1:10">
      <c r="A7" s="41" t="s">
        <v>69</v>
      </c>
      <c r="B7" s="41">
        <v>0</v>
      </c>
      <c r="C7" s="41">
        <v>0</v>
      </c>
      <c r="D7" s="41">
        <v>0</v>
      </c>
      <c r="E7" s="41">
        <v>0</v>
      </c>
      <c r="F7" s="41">
        <v>0</v>
      </c>
    </row>
    <row r="8" spans="1:10">
      <c r="A8" s="41" t="s">
        <v>69</v>
      </c>
      <c r="B8" s="41">
        <v>0</v>
      </c>
      <c r="C8" s="41">
        <v>0</v>
      </c>
      <c r="D8" s="41">
        <v>0</v>
      </c>
      <c r="E8" s="41">
        <v>0</v>
      </c>
      <c r="F8" s="41">
        <v>0</v>
      </c>
    </row>
    <row r="9" spans="1:10">
      <c r="A9" s="41" t="s">
        <v>69</v>
      </c>
      <c r="B9" s="41">
        <v>0</v>
      </c>
      <c r="C9" s="41">
        <v>0</v>
      </c>
      <c r="D9" s="41">
        <v>0</v>
      </c>
      <c r="E9" s="41">
        <v>0</v>
      </c>
      <c r="F9" s="41">
        <v>0</v>
      </c>
    </row>
    <row r="10" spans="1:10">
      <c r="A10" s="41" t="s">
        <v>69</v>
      </c>
      <c r="B10" s="41">
        <v>0</v>
      </c>
      <c r="C10" s="41">
        <v>0</v>
      </c>
      <c r="D10" s="41">
        <v>0</v>
      </c>
      <c r="E10" s="41">
        <v>0</v>
      </c>
      <c r="F10" s="41">
        <v>0</v>
      </c>
    </row>
    <row r="11" spans="1:10">
      <c r="A11" s="41" t="s">
        <v>69</v>
      </c>
      <c r="B11" s="41">
        <v>0</v>
      </c>
      <c r="C11" s="41">
        <v>0</v>
      </c>
      <c r="D11" s="41">
        <v>0</v>
      </c>
      <c r="E11" s="41">
        <v>0</v>
      </c>
      <c r="F11" s="41">
        <v>0</v>
      </c>
    </row>
    <row r="12" spans="1:10">
      <c r="A12" s="41" t="s">
        <v>69</v>
      </c>
      <c r="B12" s="41">
        <v>0</v>
      </c>
      <c r="C12" s="41">
        <v>0</v>
      </c>
      <c r="D12" s="41">
        <v>0</v>
      </c>
      <c r="E12" s="41">
        <v>0</v>
      </c>
      <c r="F12" s="41">
        <v>0</v>
      </c>
    </row>
    <row r="13" spans="1:10">
      <c r="A13" s="41" t="s">
        <v>69</v>
      </c>
      <c r="B13" s="41">
        <v>0</v>
      </c>
      <c r="C13" s="41">
        <v>0</v>
      </c>
      <c r="D13" s="41">
        <v>0</v>
      </c>
      <c r="E13" s="41">
        <v>0</v>
      </c>
      <c r="F13" s="41">
        <v>0</v>
      </c>
    </row>
    <row r="14" spans="1:10">
      <c r="A14" s="41" t="s">
        <v>69</v>
      </c>
      <c r="B14" s="41">
        <v>0</v>
      </c>
      <c r="C14" s="41">
        <v>0</v>
      </c>
      <c r="D14" s="41">
        <v>0</v>
      </c>
      <c r="E14" s="41">
        <v>0</v>
      </c>
      <c r="F14" s="41">
        <v>0</v>
      </c>
    </row>
    <row r="15" spans="1:10" ht="15">
      <c r="A15" s="46" t="s">
        <v>131</v>
      </c>
      <c r="B15" s="47">
        <f>SUM(B16:B24)</f>
        <v>0</v>
      </c>
      <c r="C15" s="47">
        <f>SUM(C16:C24)</f>
        <v>0</v>
      </c>
      <c r="D15" s="47">
        <f>SUM(D16:D24)</f>
        <v>0</v>
      </c>
      <c r="E15" s="47">
        <f>SUM(E16:E24)</f>
        <v>0</v>
      </c>
      <c r="F15" s="47">
        <f>SUM(F16:F24)</f>
        <v>0</v>
      </c>
    </row>
    <row r="16" spans="1:10" ht="75">
      <c r="A16" s="41"/>
      <c r="B16" s="73" t="s">
        <v>183</v>
      </c>
      <c r="C16" s="41">
        <v>0</v>
      </c>
      <c r="D16" s="41">
        <v>0</v>
      </c>
      <c r="E16" s="41">
        <v>0</v>
      </c>
      <c r="F16" s="41">
        <v>0</v>
      </c>
      <c r="J16" s="74" t="s">
        <v>184</v>
      </c>
    </row>
    <row r="17" spans="1:9">
      <c r="A17" s="41" t="s">
        <v>69</v>
      </c>
      <c r="B17" s="41">
        <v>0</v>
      </c>
      <c r="C17" s="41">
        <v>0</v>
      </c>
      <c r="D17" s="41">
        <v>0</v>
      </c>
      <c r="E17" s="41">
        <v>0</v>
      </c>
      <c r="F17" s="41">
        <v>0</v>
      </c>
    </row>
    <row r="18" spans="1:9">
      <c r="A18" s="41" t="s">
        <v>69</v>
      </c>
      <c r="B18" s="41">
        <v>0</v>
      </c>
      <c r="C18" s="41">
        <v>0</v>
      </c>
      <c r="D18" s="41">
        <v>0</v>
      </c>
      <c r="E18" s="41">
        <v>0</v>
      </c>
      <c r="F18" s="41">
        <v>0</v>
      </c>
    </row>
    <row r="19" spans="1:9">
      <c r="A19" s="41" t="s">
        <v>69</v>
      </c>
      <c r="B19" s="41">
        <v>0</v>
      </c>
      <c r="C19" s="41">
        <v>0</v>
      </c>
      <c r="D19" s="41">
        <v>0</v>
      </c>
      <c r="E19" s="41">
        <v>0</v>
      </c>
      <c r="F19" s="41">
        <v>0</v>
      </c>
    </row>
    <row r="20" spans="1:9">
      <c r="A20" s="41" t="s">
        <v>69</v>
      </c>
      <c r="B20" s="41">
        <v>0</v>
      </c>
      <c r="C20" s="41">
        <v>0</v>
      </c>
      <c r="D20" s="41">
        <v>0</v>
      </c>
      <c r="E20" s="41">
        <v>0</v>
      </c>
      <c r="F20" s="41">
        <v>0</v>
      </c>
    </row>
    <row r="21" spans="1:9">
      <c r="A21" s="41" t="s">
        <v>69</v>
      </c>
      <c r="B21" s="41">
        <v>0</v>
      </c>
      <c r="C21" s="41">
        <v>0</v>
      </c>
      <c r="D21" s="41">
        <v>0</v>
      </c>
      <c r="E21" s="41">
        <v>0</v>
      </c>
      <c r="F21" s="41">
        <v>0</v>
      </c>
    </row>
    <row r="22" spans="1:9">
      <c r="A22" s="41" t="s">
        <v>69</v>
      </c>
      <c r="B22" s="41">
        <v>0</v>
      </c>
      <c r="C22" s="41">
        <v>0</v>
      </c>
      <c r="D22" s="41">
        <v>0</v>
      </c>
      <c r="E22" s="41">
        <v>0</v>
      </c>
      <c r="F22" s="41">
        <v>0</v>
      </c>
      <c r="I22" s="74"/>
    </row>
    <row r="23" spans="1:9">
      <c r="A23" s="41" t="s">
        <v>69</v>
      </c>
      <c r="B23" s="41">
        <v>0</v>
      </c>
      <c r="C23" s="41">
        <v>0</v>
      </c>
      <c r="D23" s="41">
        <v>0</v>
      </c>
      <c r="E23" s="41">
        <v>0</v>
      </c>
      <c r="F23" s="41">
        <v>0</v>
      </c>
    </row>
    <row r="24" spans="1:9">
      <c r="A24" s="41" t="s">
        <v>69</v>
      </c>
      <c r="B24" s="41">
        <v>0</v>
      </c>
      <c r="C24" s="41">
        <v>0</v>
      </c>
      <c r="D24" s="41">
        <v>0</v>
      </c>
      <c r="E24" s="41">
        <v>0</v>
      </c>
      <c r="F24" s="41">
        <v>0</v>
      </c>
    </row>
    <row r="25" spans="1:9" ht="49.5" customHeight="1">
      <c r="A25" s="75" t="s">
        <v>185</v>
      </c>
      <c r="B25" s="47">
        <f>SUM(B26:B34)</f>
        <v>0</v>
      </c>
      <c r="C25" s="47">
        <f>SUM(C26:C34)</f>
        <v>0</v>
      </c>
      <c r="D25" s="47">
        <f>SUM(D26:D34)</f>
        <v>0</v>
      </c>
      <c r="E25" s="47">
        <f>SUM(E26:E34)</f>
        <v>0</v>
      </c>
      <c r="F25" s="47">
        <f>SUM(F26:F34)</f>
        <v>0</v>
      </c>
      <c r="I25" s="74"/>
    </row>
    <row r="26" spans="1:9">
      <c r="A26" s="41" t="s">
        <v>69</v>
      </c>
      <c r="B26" s="41">
        <v>0</v>
      </c>
      <c r="C26" s="41">
        <v>0</v>
      </c>
      <c r="D26" s="41">
        <v>0</v>
      </c>
      <c r="E26" s="41">
        <v>0</v>
      </c>
      <c r="F26" s="41">
        <v>0</v>
      </c>
    </row>
    <row r="27" spans="1:9">
      <c r="A27" s="41" t="s">
        <v>69</v>
      </c>
      <c r="B27" s="41">
        <v>0</v>
      </c>
      <c r="C27" s="41">
        <v>0</v>
      </c>
      <c r="D27" s="41">
        <v>0</v>
      </c>
      <c r="E27" s="41">
        <v>0</v>
      </c>
      <c r="F27" s="41">
        <v>0</v>
      </c>
    </row>
    <row r="28" spans="1:9">
      <c r="A28" s="41" t="s">
        <v>69</v>
      </c>
      <c r="B28" s="41">
        <v>0</v>
      </c>
      <c r="C28" s="41">
        <v>0</v>
      </c>
      <c r="D28" s="41">
        <v>0</v>
      </c>
      <c r="E28" s="41">
        <v>0</v>
      </c>
      <c r="F28" s="41">
        <v>0</v>
      </c>
    </row>
    <row r="29" spans="1:9">
      <c r="A29" s="41" t="s">
        <v>69</v>
      </c>
      <c r="B29" s="41">
        <v>0</v>
      </c>
      <c r="C29" s="41">
        <v>0</v>
      </c>
      <c r="D29" s="41">
        <v>0</v>
      </c>
      <c r="E29" s="41">
        <v>0</v>
      </c>
      <c r="F29" s="41">
        <v>0</v>
      </c>
    </row>
    <row r="30" spans="1:9">
      <c r="A30" s="41" t="s">
        <v>69</v>
      </c>
      <c r="B30" s="41">
        <v>0</v>
      </c>
      <c r="C30" s="41">
        <v>0</v>
      </c>
      <c r="D30" s="41">
        <v>0</v>
      </c>
      <c r="E30" s="41">
        <v>0</v>
      </c>
      <c r="F30" s="41">
        <v>0</v>
      </c>
    </row>
    <row r="31" spans="1:9">
      <c r="A31" s="41" t="s">
        <v>69</v>
      </c>
      <c r="B31" s="41">
        <v>0</v>
      </c>
      <c r="C31" s="41">
        <v>0</v>
      </c>
      <c r="D31" s="41">
        <v>0</v>
      </c>
      <c r="E31" s="41">
        <v>0</v>
      </c>
      <c r="F31" s="41">
        <v>0</v>
      </c>
    </row>
    <row r="32" spans="1:9">
      <c r="A32" s="41" t="s">
        <v>69</v>
      </c>
      <c r="B32" s="41">
        <v>0</v>
      </c>
      <c r="C32" s="41">
        <v>0</v>
      </c>
      <c r="D32" s="41">
        <v>0</v>
      </c>
      <c r="E32" s="41">
        <v>0</v>
      </c>
      <c r="F32" s="41">
        <v>0</v>
      </c>
    </row>
    <row r="33" spans="1:10">
      <c r="A33" s="41" t="s">
        <v>69</v>
      </c>
      <c r="B33" s="41">
        <v>0</v>
      </c>
      <c r="C33" s="80">
        <v>0</v>
      </c>
      <c r="D33" s="80">
        <v>0</v>
      </c>
      <c r="E33" s="80">
        <v>0</v>
      </c>
      <c r="F33" s="80">
        <v>0</v>
      </c>
    </row>
    <row r="34" spans="1:10" ht="15">
      <c r="A34" s="73" t="s">
        <v>186</v>
      </c>
      <c r="B34" s="79">
        <v>0</v>
      </c>
      <c r="C34" s="81">
        <f>S34</f>
        <v>0</v>
      </c>
      <c r="D34" s="85">
        <f>T34</f>
        <v>0</v>
      </c>
      <c r="E34" s="89">
        <f>U34</f>
        <v>0</v>
      </c>
      <c r="F34" s="90">
        <f>V34</f>
        <v>0</v>
      </c>
      <c r="I34" s="74"/>
    </row>
    <row r="35" spans="1:10" ht="21" customHeight="1">
      <c r="A35" s="509" t="s">
        <v>187</v>
      </c>
      <c r="B35" s="510"/>
      <c r="C35" s="511"/>
      <c r="D35" s="512"/>
      <c r="E35" s="513"/>
      <c r="F35" s="514"/>
      <c r="I35" s="74"/>
    </row>
    <row r="36" spans="1:10" ht="4.5" customHeight="1">
      <c r="A36" s="76" t="s">
        <v>188</v>
      </c>
      <c r="B36" s="43"/>
      <c r="C36" s="82"/>
      <c r="D36" s="86"/>
      <c r="E36" s="91"/>
      <c r="F36" s="86"/>
      <c r="I36" s="76"/>
      <c r="J36" s="43"/>
    </row>
    <row r="37" spans="1:10" ht="27.75" customHeight="1">
      <c r="A37" s="501" t="s">
        <v>189</v>
      </c>
      <c r="B37" s="502"/>
      <c r="C37" s="515"/>
      <c r="D37" s="516"/>
      <c r="E37" s="517"/>
      <c r="F37" s="516"/>
      <c r="I37" s="501"/>
      <c r="J37" s="502"/>
    </row>
    <row r="38" spans="1:10" ht="29.25" customHeight="1">
      <c r="A38" s="501" t="s">
        <v>190</v>
      </c>
      <c r="B38" s="502"/>
      <c r="C38" s="503"/>
      <c r="D38" s="504"/>
      <c r="E38" s="505"/>
      <c r="F38" s="504"/>
      <c r="I38" s="501"/>
      <c r="J38" s="502"/>
    </row>
    <row r="39" spans="1:10" ht="15">
      <c r="A39" s="77" t="s">
        <v>191</v>
      </c>
      <c r="B39" s="71"/>
      <c r="C39" s="83"/>
      <c r="D39" s="87"/>
      <c r="E39" s="92"/>
      <c r="F39" s="87"/>
      <c r="I39" s="77"/>
      <c r="J39" s="71"/>
    </row>
    <row r="40" spans="1:10">
      <c r="A40" s="78" t="s">
        <v>192</v>
      </c>
      <c r="C40" s="84"/>
      <c r="D40" s="88"/>
      <c r="E40" s="93"/>
      <c r="F40" s="88"/>
      <c r="I40" s="78"/>
    </row>
  </sheetData>
  <sheetProtection formatCells="0" formatColumns="0" formatRows="0" selectLockedCells="1"/>
  <mergeCells count="9">
    <mergeCell ref="I37:J37"/>
    <mergeCell ref="I38:J38"/>
    <mergeCell ref="A38:F38"/>
    <mergeCell ref="A2:A3"/>
    <mergeCell ref="B2:B3"/>
    <mergeCell ref="C2:C3"/>
    <mergeCell ref="D2:F2"/>
    <mergeCell ref="A35:F35"/>
    <mergeCell ref="A37:F37"/>
  </mergeCells>
  <phoneticPr fontId="45" type="noConversion"/>
  <pageMargins left="1.19" right="0.43" top="0.75" bottom="0.75" header="0.3" footer="0.3"/>
  <pageSetup paperSize="9" scale="99" orientation="landscape"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Q71"/>
  <sheetViews>
    <sheetView workbookViewId="0">
      <selection activeCell="D4" sqref="D4"/>
    </sheetView>
  </sheetViews>
  <sheetFormatPr baseColWidth="10" defaultColWidth="9.25" defaultRowHeight="11"/>
  <cols>
    <col min="1" max="1" width="9.25" style="105"/>
    <col min="2" max="2" width="63.5" style="106" customWidth="1"/>
    <col min="3" max="3" width="8.75" style="107" customWidth="1"/>
    <col min="4" max="8" width="16.25" style="105" customWidth="1"/>
    <col min="9" max="9" width="7.75" style="105" customWidth="1"/>
    <col min="10" max="10" width="13" style="105" customWidth="1"/>
    <col min="11" max="16384" width="9.25" style="105"/>
  </cols>
  <sheetData>
    <row r="2" spans="1:17" s="99" customFormat="1" ht="24">
      <c r="C2" s="100"/>
      <c r="D2" s="101" t="s">
        <v>208</v>
      </c>
      <c r="E2" s="101" t="s">
        <v>209</v>
      </c>
      <c r="F2" s="101" t="s">
        <v>210</v>
      </c>
      <c r="G2" s="101" t="s">
        <v>211</v>
      </c>
      <c r="H2" s="101" t="s">
        <v>212</v>
      </c>
      <c r="I2" s="102"/>
      <c r="J2" s="103"/>
      <c r="K2" s="101" t="s">
        <v>21</v>
      </c>
      <c r="L2" s="101" t="s">
        <v>22</v>
      </c>
      <c r="M2" s="101" t="s">
        <v>23</v>
      </c>
      <c r="N2" s="101" t="s">
        <v>24</v>
      </c>
      <c r="O2" s="101" t="s">
        <v>25</v>
      </c>
      <c r="Q2" s="104"/>
    </row>
    <row r="4" spans="1:17" s="94" customFormat="1">
      <c r="A4" s="108"/>
      <c r="B4" s="108" t="s">
        <v>213</v>
      </c>
      <c r="C4" s="109"/>
      <c r="D4" s="110">
        <f>SUM(D7:D68)/2</f>
        <v>1202169644</v>
      </c>
      <c r="E4" s="110">
        <f>SUM(E7:E68)/2</f>
        <v>1522480795</v>
      </c>
      <c r="F4" s="110">
        <f>SUM(F7:F68)/2</f>
        <v>1501423146</v>
      </c>
      <c r="G4" s="110">
        <f>SUM(G7:G68)/2</f>
        <v>1615183526</v>
      </c>
      <c r="H4" s="110">
        <f>SUM(H7:H68)/2</f>
        <v>0</v>
      </c>
      <c r="K4" s="111">
        <f>D4</f>
        <v>1202169644</v>
      </c>
      <c r="L4" s="111">
        <f>E4</f>
        <v>1522480795</v>
      </c>
      <c r="M4" s="111">
        <f>F4</f>
        <v>1501423146</v>
      </c>
      <c r="N4" s="111">
        <f>G4</f>
        <v>1615183526</v>
      </c>
      <c r="O4" s="111">
        <f>H4</f>
        <v>0</v>
      </c>
    </row>
    <row r="5" spans="1:17">
      <c r="E5" s="112">
        <f>(E4-D4)/D4</f>
        <v>0.26644421825044851</v>
      </c>
      <c r="F5" s="112">
        <f>(F4-E4)/E4</f>
        <v>-1.3831142612212721E-2</v>
      </c>
      <c r="G5" s="112">
        <f>(G4-F4)/F4</f>
        <v>7.5768367034352357E-2</v>
      </c>
      <c r="H5" s="112">
        <f>(H4-G4)/G4</f>
        <v>-1</v>
      </c>
    </row>
    <row r="7" spans="1:17" s="94" customFormat="1">
      <c r="A7" s="94" t="e">
        <f>#REF!</f>
        <v>#REF!</v>
      </c>
      <c r="B7" s="103" t="e">
        <f>#REF!</f>
        <v>#REF!</v>
      </c>
      <c r="C7" s="96" t="s">
        <v>206</v>
      </c>
      <c r="D7" s="113">
        <v>25250798</v>
      </c>
      <c r="E7" s="113">
        <v>27607372</v>
      </c>
      <c r="F7" s="113">
        <v>28403680</v>
      </c>
      <c r="G7" s="113">
        <v>29070078</v>
      </c>
      <c r="H7" s="114">
        <f>SUM(H8)</f>
        <v>0</v>
      </c>
      <c r="J7" s="115"/>
      <c r="K7" s="115">
        <f>F7</f>
        <v>28403680</v>
      </c>
      <c r="L7" s="115">
        <f>G7</f>
        <v>29070078</v>
      </c>
      <c r="M7" s="115" t="e">
        <f>#REF!</f>
        <v>#REF!</v>
      </c>
      <c r="N7" s="115" t="e">
        <f>#REF!</f>
        <v>#REF!</v>
      </c>
      <c r="O7" s="115">
        <f>H7</f>
        <v>0</v>
      </c>
    </row>
    <row r="8" spans="1:17">
      <c r="A8" s="105" t="e">
        <f>#REF!</f>
        <v>#REF!</v>
      </c>
      <c r="B8" s="106" t="e">
        <f>#REF!</f>
        <v>#REF!</v>
      </c>
      <c r="C8" s="95"/>
      <c r="D8" s="116">
        <v>25250798</v>
      </c>
      <c r="E8" s="116">
        <v>27607372</v>
      </c>
      <c r="F8" s="116">
        <v>28403680</v>
      </c>
      <c r="G8" s="116">
        <v>29070078</v>
      </c>
      <c r="H8" s="116"/>
    </row>
    <row r="9" spans="1:17">
      <c r="C9" s="95"/>
      <c r="D9" s="116"/>
      <c r="E9" s="116"/>
      <c r="F9" s="116"/>
      <c r="G9" s="116"/>
      <c r="H9" s="116"/>
    </row>
    <row r="10" spans="1:17" s="94" customFormat="1">
      <c r="A10" s="94" t="e">
        <f>#REF!</f>
        <v>#REF!</v>
      </c>
      <c r="B10" s="103" t="e">
        <f>#REF!</f>
        <v>#REF!</v>
      </c>
      <c r="C10" s="96"/>
      <c r="D10" s="113">
        <f>SUM(D11:D13)</f>
        <v>663807650</v>
      </c>
      <c r="E10" s="113">
        <f>SUM(E11:E13)</f>
        <v>832348508</v>
      </c>
      <c r="F10" s="113">
        <v>929204646</v>
      </c>
      <c r="G10" s="113">
        <v>968928306</v>
      </c>
      <c r="H10" s="113"/>
      <c r="I10" s="125"/>
    </row>
    <row r="11" spans="1:17">
      <c r="A11" s="105" t="e">
        <f>#REF!</f>
        <v>#REF!</v>
      </c>
      <c r="B11" s="106" t="e">
        <f>#REF!</f>
        <v>#REF!</v>
      </c>
      <c r="C11" s="95"/>
      <c r="D11" s="116">
        <v>557329399</v>
      </c>
      <c r="E11" s="116">
        <v>614289782</v>
      </c>
      <c r="F11" s="116">
        <v>789431551</v>
      </c>
      <c r="G11" s="116">
        <v>830137438</v>
      </c>
      <c r="H11" s="116"/>
      <c r="I11" s="125"/>
    </row>
    <row r="12" spans="1:17">
      <c r="A12" s="105" t="e">
        <f>#REF!</f>
        <v>#REF!</v>
      </c>
      <c r="B12" s="106" t="e">
        <f>#REF!</f>
        <v>#REF!</v>
      </c>
      <c r="C12" s="95"/>
      <c r="D12" s="116">
        <v>228251</v>
      </c>
      <c r="E12" s="116">
        <v>228251</v>
      </c>
      <c r="F12" s="116">
        <v>0</v>
      </c>
      <c r="G12" s="116">
        <v>0</v>
      </c>
      <c r="H12" s="116"/>
      <c r="I12" s="125"/>
    </row>
    <row r="13" spans="1:17">
      <c r="A13" s="105" t="e">
        <f>#REF!</f>
        <v>#REF!</v>
      </c>
      <c r="B13" s="106" t="e">
        <f>#REF!</f>
        <v>#REF!</v>
      </c>
      <c r="C13" s="95"/>
      <c r="D13" s="116">
        <v>106250000</v>
      </c>
      <c r="E13" s="116">
        <v>217830475</v>
      </c>
      <c r="F13" s="116">
        <v>139773095</v>
      </c>
      <c r="G13" s="116">
        <v>138790868</v>
      </c>
      <c r="H13" s="116"/>
      <c r="I13" s="116"/>
    </row>
    <row r="14" spans="1:17">
      <c r="C14" s="95"/>
      <c r="D14" s="116"/>
      <c r="E14" s="116"/>
      <c r="F14" s="116"/>
      <c r="G14" s="116"/>
      <c r="H14" s="116"/>
    </row>
    <row r="15" spans="1:17" s="94" customFormat="1" ht="12">
      <c r="A15" s="94" t="e">
        <f>#REF!</f>
        <v>#REF!</v>
      </c>
      <c r="B15" s="103" t="e">
        <f>#REF!</f>
        <v>#REF!</v>
      </c>
      <c r="C15" s="96" t="s">
        <v>199</v>
      </c>
      <c r="D15" s="117">
        <f>SUM(D16:D22)</f>
        <v>131534215</v>
      </c>
      <c r="E15" s="118">
        <f>SUM(E16:E22)</f>
        <v>178466634</v>
      </c>
      <c r="F15" s="118">
        <f>21833146-F24</f>
        <v>18481230</v>
      </c>
      <c r="G15" s="118">
        <f>24065074-G24</f>
        <v>20510058</v>
      </c>
      <c r="I15" s="132"/>
      <c r="J15" s="133"/>
    </row>
    <row r="16" spans="1:17" ht="13">
      <c r="A16" s="105" t="e">
        <f>#REF!</f>
        <v>#REF!</v>
      </c>
      <c r="B16" s="106" t="e">
        <f>#REF!</f>
        <v>#REF!</v>
      </c>
      <c r="C16" s="519" t="s">
        <v>1</v>
      </c>
      <c r="D16" s="119">
        <v>401908</v>
      </c>
      <c r="E16" s="119">
        <v>509594</v>
      </c>
      <c r="F16" s="119">
        <v>534821</v>
      </c>
      <c r="G16" s="119">
        <v>618472</v>
      </c>
      <c r="I16" s="130"/>
      <c r="J16" s="134"/>
    </row>
    <row r="17" spans="1:10" ht="13">
      <c r="A17" s="105" t="e">
        <f>#REF!</f>
        <v>#REF!</v>
      </c>
      <c r="B17" s="106" t="e">
        <f>#REF!</f>
        <v>#REF!</v>
      </c>
      <c r="C17" s="519"/>
      <c r="D17" s="119">
        <v>1376250</v>
      </c>
      <c r="E17" s="119">
        <v>2444983</v>
      </c>
      <c r="F17" s="119">
        <v>3218570</v>
      </c>
      <c r="G17" s="119">
        <v>4376344</v>
      </c>
      <c r="I17" s="130"/>
      <c r="J17" s="134"/>
    </row>
    <row r="18" spans="1:10" ht="13">
      <c r="A18" s="105" t="e">
        <f>#REF!</f>
        <v>#REF!</v>
      </c>
      <c r="B18" s="106" t="e">
        <f>#REF!</f>
        <v>#REF!</v>
      </c>
      <c r="C18" s="519"/>
      <c r="D18" s="119">
        <v>2496466</v>
      </c>
      <c r="E18" s="119">
        <v>3044540</v>
      </c>
      <c r="F18" s="119">
        <v>2946174</v>
      </c>
      <c r="G18" s="119">
        <v>3130181</v>
      </c>
      <c r="I18" s="130"/>
      <c r="J18" s="134"/>
    </row>
    <row r="19" spans="1:10" ht="13">
      <c r="A19" s="105" t="e">
        <f>#REF!</f>
        <v>#REF!</v>
      </c>
      <c r="B19" s="106" t="e">
        <f>#REF!</f>
        <v>#REF!</v>
      </c>
      <c r="C19" s="519"/>
      <c r="D19" s="119">
        <v>4236235</v>
      </c>
      <c r="E19" s="119">
        <v>5207981</v>
      </c>
      <c r="F19" s="119">
        <v>4886683</v>
      </c>
      <c r="G19" s="119">
        <v>5169827</v>
      </c>
      <c r="I19" s="130"/>
      <c r="J19" s="134"/>
    </row>
    <row r="20" spans="1:10" ht="13">
      <c r="A20" s="105" t="e">
        <f>#REF!</f>
        <v>#REF!</v>
      </c>
      <c r="B20" s="106" t="e">
        <f>#REF!</f>
        <v>#REF!</v>
      </c>
      <c r="C20" s="519"/>
      <c r="D20" s="119">
        <v>2245066</v>
      </c>
      <c r="E20" s="119">
        <v>2685291</v>
      </c>
      <c r="F20" s="119">
        <v>3032861</v>
      </c>
      <c r="G20" s="119">
        <v>3204236</v>
      </c>
      <c r="I20" s="130"/>
      <c r="J20" s="134"/>
    </row>
    <row r="21" spans="1:10" ht="13">
      <c r="A21" s="105" t="e">
        <f>#REF!</f>
        <v>#REF!</v>
      </c>
      <c r="B21" s="106" t="e">
        <f>#REF!</f>
        <v>#REF!</v>
      </c>
      <c r="C21" s="519"/>
      <c r="D21" s="119">
        <v>3512549</v>
      </c>
      <c r="E21" s="119">
        <v>3749478</v>
      </c>
      <c r="F21" s="119">
        <v>3862121</v>
      </c>
      <c r="G21" s="119">
        <v>4010998</v>
      </c>
      <c r="I21" s="130"/>
      <c r="J21" s="134"/>
    </row>
    <row r="22" spans="1:10" ht="13">
      <c r="C22" s="95" t="s">
        <v>0</v>
      </c>
      <c r="D22" s="128">
        <v>117265741</v>
      </c>
      <c r="E22" s="128">
        <v>160824767</v>
      </c>
      <c r="F22" s="119"/>
      <c r="G22" s="119"/>
      <c r="I22" s="129"/>
      <c r="J22" s="129"/>
    </row>
    <row r="23" spans="1:10" s="94" customFormat="1" ht="13">
      <c r="A23" s="94" t="e">
        <f>#REF!</f>
        <v>#REF!</v>
      </c>
      <c r="B23" s="103" t="e">
        <f>#REF!</f>
        <v>#REF!</v>
      </c>
      <c r="C23" s="97"/>
      <c r="D23" s="114">
        <f>D24</f>
        <v>649926</v>
      </c>
      <c r="E23" s="114">
        <f>E24</f>
        <v>3208200</v>
      </c>
      <c r="F23" s="114">
        <f>F24</f>
        <v>3351916</v>
      </c>
      <c r="G23" s="114">
        <f>G24</f>
        <v>3555016</v>
      </c>
      <c r="H23" s="114"/>
      <c r="I23" s="130"/>
      <c r="J23" s="131"/>
    </row>
    <row r="24" spans="1:10" ht="13">
      <c r="A24" s="105" t="e">
        <f>#REF!</f>
        <v>#REF!</v>
      </c>
      <c r="B24" s="106" t="e">
        <f>#REF!</f>
        <v>#REF!</v>
      </c>
      <c r="C24" s="95"/>
      <c r="D24" s="116">
        <v>649926</v>
      </c>
      <c r="E24" s="116">
        <v>3208200</v>
      </c>
      <c r="F24" s="116">
        <v>3351916</v>
      </c>
      <c r="G24" s="116">
        <v>3555016</v>
      </c>
      <c r="I24" s="130"/>
      <c r="J24" s="134"/>
    </row>
    <row r="25" spans="1:10">
      <c r="C25" s="95"/>
      <c r="D25" s="116"/>
      <c r="E25" s="116"/>
      <c r="F25" s="116"/>
      <c r="G25" s="116"/>
      <c r="H25" s="126"/>
    </row>
    <row r="26" spans="1:10" s="94" customFormat="1">
      <c r="A26" s="94" t="e">
        <f>#REF!</f>
        <v>#REF!</v>
      </c>
      <c r="B26" s="103" t="e">
        <f>#REF!</f>
        <v>#REF!</v>
      </c>
      <c r="C26" s="96"/>
      <c r="D26" s="114">
        <v>21866145</v>
      </c>
      <c r="E26" s="113">
        <v>28534434</v>
      </c>
      <c r="F26" s="113">
        <v>34185298</v>
      </c>
      <c r="G26" s="113">
        <v>31567321</v>
      </c>
      <c r="H26" s="114"/>
    </row>
    <row r="27" spans="1:10">
      <c r="A27" s="105" t="e">
        <f>#REF!</f>
        <v>#REF!</v>
      </c>
      <c r="B27" s="106" t="e">
        <f>#REF!</f>
        <v>#REF!</v>
      </c>
      <c r="C27" s="95"/>
      <c r="D27" s="116">
        <v>20549048</v>
      </c>
      <c r="E27" s="116">
        <v>26239685</v>
      </c>
      <c r="F27" s="116">
        <v>31770996</v>
      </c>
      <c r="G27" s="116">
        <v>29028017</v>
      </c>
      <c r="H27" s="116"/>
    </row>
    <row r="28" spans="1:10">
      <c r="A28" s="105" t="e">
        <f>#REF!</f>
        <v>#REF!</v>
      </c>
      <c r="B28" s="106" t="e">
        <f>#REF!</f>
        <v>#REF!</v>
      </c>
      <c r="C28" s="95"/>
      <c r="D28" s="116">
        <v>1317097</v>
      </c>
      <c r="E28" s="116">
        <v>2294749</v>
      </c>
      <c r="F28" s="116">
        <v>2414302</v>
      </c>
      <c r="G28" s="116">
        <v>2539304</v>
      </c>
      <c r="H28" s="116"/>
    </row>
    <row r="29" spans="1:10">
      <c r="C29" s="95"/>
      <c r="D29" s="116"/>
      <c r="E29" s="116"/>
      <c r="F29" s="116"/>
      <c r="G29" s="116"/>
      <c r="H29" s="116"/>
    </row>
    <row r="30" spans="1:10" s="94" customFormat="1">
      <c r="A30" s="94" t="e">
        <f>#REF!</f>
        <v>#REF!</v>
      </c>
      <c r="B30" s="103" t="e">
        <f>#REF!</f>
        <v>#REF!</v>
      </c>
      <c r="C30" s="96"/>
      <c r="D30" s="114">
        <v>24907753</v>
      </c>
      <c r="E30" s="113">
        <v>30038131</v>
      </c>
      <c r="F30" s="113">
        <v>30568333</v>
      </c>
      <c r="G30" s="113">
        <v>32133174</v>
      </c>
      <c r="H30" s="114"/>
    </row>
    <row r="31" spans="1:10">
      <c r="A31" s="105" t="e">
        <f>#REF!</f>
        <v>#REF!</v>
      </c>
      <c r="B31" s="106" t="e">
        <f>#REF!</f>
        <v>#REF!</v>
      </c>
      <c r="C31" s="95"/>
      <c r="D31" s="116">
        <v>21021828</v>
      </c>
      <c r="E31" s="116">
        <v>25918211</v>
      </c>
      <c r="F31" s="116">
        <v>30568333</v>
      </c>
      <c r="G31" s="116">
        <v>32133174</v>
      </c>
      <c r="H31" s="116"/>
    </row>
    <row r="32" spans="1:10">
      <c r="A32" s="105" t="e">
        <f>#REF!</f>
        <v>#REF!</v>
      </c>
      <c r="B32" s="106" t="e">
        <f>#REF!</f>
        <v>#REF!</v>
      </c>
      <c r="C32" s="95" t="s">
        <v>204</v>
      </c>
      <c r="D32" s="116">
        <v>3885925</v>
      </c>
      <c r="E32" s="116">
        <v>4119920</v>
      </c>
      <c r="F32" s="116"/>
      <c r="G32" s="116"/>
      <c r="H32" s="116"/>
    </row>
    <row r="33" spans="1:8">
      <c r="C33" s="95"/>
      <c r="D33" s="116"/>
      <c r="E33" s="116"/>
      <c r="F33" s="116"/>
      <c r="G33" s="116"/>
      <c r="H33" s="116"/>
    </row>
    <row r="34" spans="1:8" s="94" customFormat="1">
      <c r="A34" s="94" t="e">
        <f>#REF!</f>
        <v>#REF!</v>
      </c>
      <c r="B34" s="103" t="e">
        <f>#REF!</f>
        <v>#REF!</v>
      </c>
      <c r="C34" s="96" t="s">
        <v>200</v>
      </c>
      <c r="D34" s="114">
        <v>207636426</v>
      </c>
      <c r="E34" s="113">
        <v>256767288</v>
      </c>
      <c r="F34" s="113">
        <v>321156226</v>
      </c>
      <c r="G34" s="113">
        <v>393397856</v>
      </c>
      <c r="H34" s="114"/>
    </row>
    <row r="35" spans="1:8">
      <c r="A35" s="105" t="e">
        <f>#REF!</f>
        <v>#REF!</v>
      </c>
      <c r="B35" s="106" t="e">
        <f>#REF!</f>
        <v>#REF!</v>
      </c>
      <c r="C35" s="95" t="s">
        <v>201</v>
      </c>
      <c r="D35" s="116">
        <v>164339648</v>
      </c>
      <c r="E35" s="116">
        <v>219842228</v>
      </c>
      <c r="F35" s="116">
        <v>283322550</v>
      </c>
      <c r="G35" s="116">
        <v>354142072</v>
      </c>
      <c r="H35" s="116"/>
    </row>
    <row r="36" spans="1:8">
      <c r="A36" s="105" t="e">
        <f>#REF!</f>
        <v>#REF!</v>
      </c>
      <c r="B36" s="106" t="e">
        <f>#REF!</f>
        <v>#REF!</v>
      </c>
      <c r="C36" s="98" t="s">
        <v>205</v>
      </c>
      <c r="D36" s="116">
        <v>13112722</v>
      </c>
      <c r="E36" s="116"/>
      <c r="F36" s="116"/>
      <c r="G36" s="116"/>
      <c r="H36" s="116"/>
    </row>
    <row r="37" spans="1:8">
      <c r="A37" s="105" t="e">
        <f>#REF!</f>
        <v>#REF!</v>
      </c>
      <c r="B37" s="106" t="e">
        <f>#REF!</f>
        <v>#REF!</v>
      </c>
      <c r="C37" s="95"/>
      <c r="D37" s="116">
        <v>5167660</v>
      </c>
      <c r="E37" s="116">
        <v>5683198</v>
      </c>
      <c r="F37" s="116">
        <v>6057021</v>
      </c>
      <c r="G37" s="116">
        <v>6446718</v>
      </c>
      <c r="H37" s="116"/>
    </row>
    <row r="38" spans="1:8">
      <c r="A38" s="105" t="e">
        <f>#REF!</f>
        <v>#REF!</v>
      </c>
      <c r="B38" s="106" t="e">
        <f>#REF!</f>
        <v>#REF!</v>
      </c>
      <c r="C38" s="95"/>
      <c r="D38" s="116">
        <v>616396</v>
      </c>
      <c r="E38" s="116">
        <v>741862</v>
      </c>
      <c r="F38" s="116">
        <v>776655</v>
      </c>
      <c r="G38" s="116">
        <v>809066</v>
      </c>
      <c r="H38" s="116"/>
    </row>
    <row r="39" spans="1:8">
      <c r="A39" s="105" t="e">
        <f>#REF!</f>
        <v>#REF!</v>
      </c>
      <c r="B39" s="106" t="e">
        <f>#REF!</f>
        <v>#REF!</v>
      </c>
      <c r="C39" s="95"/>
      <c r="D39" s="116">
        <v>24400000</v>
      </c>
      <c r="E39" s="116">
        <v>30500000</v>
      </c>
      <c r="F39" s="116">
        <v>31000000</v>
      </c>
      <c r="G39" s="116">
        <v>32000000</v>
      </c>
      <c r="H39" s="116"/>
    </row>
    <row r="40" spans="1:8">
      <c r="C40" s="95"/>
      <c r="D40" s="116"/>
      <c r="E40" s="116"/>
      <c r="F40" s="116"/>
      <c r="G40" s="116"/>
      <c r="H40" s="116"/>
    </row>
    <row r="41" spans="1:8" s="94" customFormat="1">
      <c r="A41" s="94" t="e">
        <f>#REF!</f>
        <v>#REF!</v>
      </c>
      <c r="B41" s="103" t="e">
        <f>#REF!</f>
        <v>#REF!</v>
      </c>
      <c r="C41" s="96"/>
      <c r="D41" s="114">
        <v>680656</v>
      </c>
      <c r="E41" s="113">
        <v>876168</v>
      </c>
      <c r="F41" s="113">
        <v>1195918</v>
      </c>
      <c r="G41" s="113">
        <v>1053334</v>
      </c>
      <c r="H41" s="114"/>
    </row>
    <row r="42" spans="1:8">
      <c r="A42" s="105" t="e">
        <f>#REF!</f>
        <v>#REF!</v>
      </c>
      <c r="B42" s="106" t="e">
        <f>#REF!</f>
        <v>#REF!</v>
      </c>
      <c r="C42" s="95"/>
      <c r="D42" s="116">
        <v>680656</v>
      </c>
      <c r="E42" s="116">
        <v>876168</v>
      </c>
      <c r="F42" s="116">
        <v>1195918</v>
      </c>
      <c r="G42" s="116">
        <v>1053334</v>
      </c>
      <c r="H42" s="116"/>
    </row>
    <row r="43" spans="1:8">
      <c r="C43" s="95"/>
      <c r="D43" s="116"/>
      <c r="E43" s="116"/>
      <c r="F43" s="116"/>
      <c r="G43" s="116"/>
      <c r="H43" s="116"/>
    </row>
    <row r="44" spans="1:8" s="94" customFormat="1">
      <c r="A44" s="94" t="e">
        <f>#REF!</f>
        <v>#REF!</v>
      </c>
      <c r="B44" s="103" t="e">
        <f>#REF!</f>
        <v>#REF!</v>
      </c>
      <c r="C44" s="96"/>
      <c r="D44" s="114">
        <v>8841398</v>
      </c>
      <c r="E44" s="113">
        <v>11157850</v>
      </c>
      <c r="F44" s="113">
        <v>11615208</v>
      </c>
      <c r="G44" s="113">
        <v>12177122</v>
      </c>
      <c r="H44" s="114"/>
    </row>
    <row r="45" spans="1:8">
      <c r="A45" s="105" t="e">
        <f>#REF!</f>
        <v>#REF!</v>
      </c>
      <c r="B45" s="106" t="e">
        <f>#REF!</f>
        <v>#REF!</v>
      </c>
      <c r="C45" s="95"/>
      <c r="D45" s="116">
        <v>7286398</v>
      </c>
      <c r="E45" s="116">
        <v>9457850</v>
      </c>
      <c r="F45" s="116">
        <v>9915208</v>
      </c>
      <c r="G45" s="116">
        <v>10477122</v>
      </c>
      <c r="H45" s="116"/>
    </row>
    <row r="46" spans="1:8">
      <c r="A46" s="105" t="e">
        <f>#REF!</f>
        <v>#REF!</v>
      </c>
      <c r="B46" s="106" t="e">
        <f>#REF!</f>
        <v>#REF!</v>
      </c>
      <c r="C46" s="95"/>
      <c r="D46" s="120">
        <v>55000</v>
      </c>
      <c r="E46" s="116">
        <v>0</v>
      </c>
      <c r="F46" s="116">
        <v>0</v>
      </c>
      <c r="G46" s="116">
        <v>0</v>
      </c>
      <c r="H46" s="116"/>
    </row>
    <row r="47" spans="1:8">
      <c r="A47" s="105" t="e">
        <f>#REF!</f>
        <v>#REF!</v>
      </c>
      <c r="B47" s="106" t="e">
        <f>#REF!</f>
        <v>#REF!</v>
      </c>
      <c r="C47" s="95"/>
      <c r="D47" s="116">
        <v>1500000</v>
      </c>
      <c r="E47" s="116">
        <v>1700000</v>
      </c>
      <c r="F47" s="116">
        <v>1700000</v>
      </c>
      <c r="G47" s="116">
        <v>1700000</v>
      </c>
      <c r="H47" s="116"/>
    </row>
    <row r="48" spans="1:8">
      <c r="C48" s="95"/>
      <c r="D48" s="116"/>
      <c r="E48" s="116"/>
      <c r="F48" s="116"/>
      <c r="G48" s="116"/>
      <c r="H48" s="116"/>
    </row>
    <row r="49" spans="1:9" s="94" customFormat="1">
      <c r="A49" s="94" t="e">
        <f>#REF!</f>
        <v>#REF!</v>
      </c>
      <c r="B49" s="103" t="e">
        <f>#REF!</f>
        <v>#REF!</v>
      </c>
      <c r="C49" s="96"/>
      <c r="D49" s="114">
        <v>19264434</v>
      </c>
      <c r="E49" s="113">
        <v>28344864</v>
      </c>
      <c r="F49" s="113">
        <v>31176909</v>
      </c>
      <c r="G49" s="113">
        <v>32906981</v>
      </c>
      <c r="H49" s="114"/>
    </row>
    <row r="50" spans="1:9">
      <c r="A50" s="105" t="e">
        <f>#REF!</f>
        <v>#REF!</v>
      </c>
      <c r="B50" s="106" t="e">
        <f>#REF!</f>
        <v>#REF!</v>
      </c>
      <c r="C50" s="95"/>
      <c r="D50" s="116">
        <v>8636039</v>
      </c>
      <c r="E50" s="116">
        <v>10215106</v>
      </c>
      <c r="F50" s="116">
        <v>12648234</v>
      </c>
      <c r="G50" s="116">
        <v>13230680</v>
      </c>
      <c r="H50" s="116"/>
    </row>
    <row r="51" spans="1:9">
      <c r="A51" s="105" t="e">
        <f>#REF!</f>
        <v>#REF!</v>
      </c>
      <c r="B51" s="106" t="e">
        <f>#REF!</f>
        <v>#REF!</v>
      </c>
      <c r="C51" s="95"/>
      <c r="D51" s="116">
        <v>10628395</v>
      </c>
      <c r="E51" s="116">
        <v>18129758</v>
      </c>
      <c r="F51" s="116">
        <v>18528675</v>
      </c>
      <c r="G51" s="116">
        <v>19676301</v>
      </c>
      <c r="H51" s="116"/>
    </row>
    <row r="52" spans="1:9">
      <c r="C52" s="95"/>
      <c r="D52" s="116"/>
      <c r="E52" s="116"/>
      <c r="F52" s="116"/>
      <c r="G52" s="116"/>
      <c r="H52" s="116"/>
    </row>
    <row r="53" spans="1:9" s="94" customFormat="1">
      <c r="A53" s="94" t="e">
        <f>#REF!</f>
        <v>#REF!</v>
      </c>
      <c r="B53" s="103" t="e">
        <f>#REF!</f>
        <v>#REF!</v>
      </c>
      <c r="C53" s="96"/>
      <c r="D53" s="114">
        <v>31485942</v>
      </c>
      <c r="E53" s="113">
        <v>44527800</v>
      </c>
      <c r="F53" s="113">
        <v>44121371</v>
      </c>
      <c r="G53" s="113">
        <v>44160561</v>
      </c>
      <c r="H53" s="114"/>
    </row>
    <row r="54" spans="1:9">
      <c r="A54" s="105" t="e">
        <f>#REF!</f>
        <v>#REF!</v>
      </c>
      <c r="B54" s="106" t="e">
        <f>#REF!</f>
        <v>#REF!</v>
      </c>
      <c r="C54" s="95"/>
      <c r="D54" s="116">
        <v>237633</v>
      </c>
      <c r="E54" s="116">
        <v>237633</v>
      </c>
      <c r="F54" s="116">
        <v>237633</v>
      </c>
      <c r="G54" s="116">
        <v>237633</v>
      </c>
      <c r="H54" s="116"/>
    </row>
    <row r="55" spans="1:9">
      <c r="A55" s="105" t="e">
        <f>#REF!</f>
        <v>#REF!</v>
      </c>
      <c r="B55" s="106" t="e">
        <f>#REF!</f>
        <v>#REF!</v>
      </c>
      <c r="C55" s="95"/>
      <c r="D55" s="116">
        <v>441891</v>
      </c>
      <c r="E55" s="116">
        <v>1434787</v>
      </c>
      <c r="F55" s="116">
        <v>1020910</v>
      </c>
      <c r="G55" s="116">
        <v>1054568</v>
      </c>
      <c r="H55" s="116"/>
    </row>
    <row r="56" spans="1:9">
      <c r="A56" s="105" t="e">
        <f>#REF!</f>
        <v>#REF!</v>
      </c>
      <c r="B56" s="106" t="e">
        <f>#REF!</f>
        <v>#REF!</v>
      </c>
      <c r="C56" s="95"/>
      <c r="D56" s="116">
        <v>422898</v>
      </c>
      <c r="E56" s="116">
        <v>471860</v>
      </c>
      <c r="F56" s="116">
        <v>479308</v>
      </c>
      <c r="G56" s="116">
        <v>484840</v>
      </c>
      <c r="H56" s="116"/>
    </row>
    <row r="57" spans="1:9">
      <c r="A57" s="105" t="e">
        <f>#REF!</f>
        <v>#REF!</v>
      </c>
      <c r="B57" s="106" t="e">
        <f>#REF!</f>
        <v>#REF!</v>
      </c>
      <c r="C57" s="95"/>
      <c r="D57" s="116">
        <v>383520</v>
      </c>
      <c r="E57" s="116">
        <v>383520</v>
      </c>
      <c r="F57" s="116">
        <v>383520</v>
      </c>
      <c r="G57" s="116">
        <v>383520</v>
      </c>
      <c r="H57" s="116"/>
    </row>
    <row r="58" spans="1:9" s="121" customFormat="1">
      <c r="B58" s="122"/>
      <c r="C58" s="98" t="s">
        <v>202</v>
      </c>
      <c r="D58" s="123">
        <v>20000000</v>
      </c>
      <c r="E58" s="124">
        <v>32000000</v>
      </c>
      <c r="F58" s="124">
        <v>32000000</v>
      </c>
      <c r="G58" s="124">
        <v>32000000</v>
      </c>
      <c r="H58" s="124"/>
      <c r="I58" s="518"/>
    </row>
    <row r="59" spans="1:9" s="121" customFormat="1">
      <c r="B59" s="122"/>
      <c r="C59" s="98" t="s">
        <v>203</v>
      </c>
      <c r="D59" s="124">
        <v>10000000</v>
      </c>
      <c r="E59" s="124">
        <v>10000000</v>
      </c>
      <c r="F59" s="124">
        <v>10000000</v>
      </c>
      <c r="G59" s="124">
        <v>10000000</v>
      </c>
      <c r="H59" s="124"/>
      <c r="I59" s="518"/>
    </row>
    <row r="60" spans="1:9" s="121" customFormat="1">
      <c r="B60" s="122"/>
      <c r="C60" s="98"/>
      <c r="D60" s="124"/>
      <c r="E60" s="124"/>
      <c r="F60" s="124"/>
      <c r="G60" s="124"/>
      <c r="H60" s="124"/>
    </row>
    <row r="61" spans="1:9" s="94" customFormat="1">
      <c r="A61" s="94" t="e">
        <f>#REF!</f>
        <v>#REF!</v>
      </c>
      <c r="B61" s="103" t="e">
        <f>#REF!</f>
        <v>#REF!</v>
      </c>
      <c r="C61" s="96"/>
      <c r="D61" s="114">
        <v>55605796</v>
      </c>
      <c r="E61" s="113">
        <v>71482744</v>
      </c>
      <c r="F61" s="113">
        <v>38013936</v>
      </c>
      <c r="G61" s="113">
        <v>34769030</v>
      </c>
      <c r="H61" s="114"/>
    </row>
    <row r="62" spans="1:9">
      <c r="A62" s="105" t="e">
        <f>#REF!</f>
        <v>#REF!</v>
      </c>
      <c r="B62" s="106" t="e">
        <f>#REF!</f>
        <v>#REF!</v>
      </c>
      <c r="C62" s="95"/>
      <c r="D62" s="116">
        <v>54678523</v>
      </c>
      <c r="E62" s="116">
        <v>32944336</v>
      </c>
      <c r="F62" s="116">
        <v>24743736</v>
      </c>
      <c r="G62" s="116">
        <v>15213830</v>
      </c>
      <c r="H62" s="116"/>
    </row>
    <row r="63" spans="1:9">
      <c r="A63" s="105" t="e">
        <f>#REF!</f>
        <v>#REF!</v>
      </c>
      <c r="B63" s="106" t="e">
        <f>#REF!</f>
        <v>#REF!</v>
      </c>
      <c r="C63" s="95"/>
      <c r="D63" s="116">
        <v>927273</v>
      </c>
      <c r="E63" s="116">
        <v>38538408</v>
      </c>
      <c r="F63" s="116">
        <v>13270200</v>
      </c>
      <c r="G63" s="116">
        <v>19555200</v>
      </c>
      <c r="H63" s="116"/>
    </row>
    <row r="64" spans="1:9">
      <c r="C64" s="95"/>
      <c r="D64" s="116"/>
      <c r="E64" s="116"/>
      <c r="F64" s="116"/>
      <c r="G64" s="116"/>
      <c r="H64" s="116"/>
    </row>
    <row r="65" spans="1:8" s="94" customFormat="1">
      <c r="A65" s="94" t="e">
        <f>#REF!</f>
        <v>#REF!</v>
      </c>
      <c r="B65" s="103" t="e">
        <f>#REF!</f>
        <v>#REF!</v>
      </c>
      <c r="C65" s="96"/>
      <c r="D65" s="114">
        <v>10638505</v>
      </c>
      <c r="E65" s="113">
        <v>9120802</v>
      </c>
      <c r="F65" s="113">
        <v>9948475</v>
      </c>
      <c r="G65" s="113">
        <v>10954689</v>
      </c>
      <c r="H65" s="114"/>
    </row>
    <row r="66" spans="1:8">
      <c r="A66" s="105" t="e">
        <f>#REF!</f>
        <v>#REF!</v>
      </c>
      <c r="B66" s="106" t="e">
        <f>#REF!</f>
        <v>#REF!</v>
      </c>
      <c r="C66" s="95"/>
      <c r="D66" s="116">
        <v>3902685</v>
      </c>
      <c r="E66" s="116">
        <v>1402550</v>
      </c>
      <c r="F66" s="116">
        <v>1431850</v>
      </c>
      <c r="G66" s="116">
        <v>1460750</v>
      </c>
      <c r="H66" s="116"/>
    </row>
    <row r="67" spans="1:8">
      <c r="A67" s="105" t="e">
        <f>#REF!</f>
        <v>#REF!</v>
      </c>
      <c r="B67" s="106" t="e">
        <f>#REF!</f>
        <v>#REF!</v>
      </c>
      <c r="C67" s="95"/>
      <c r="D67" s="116">
        <v>1198560</v>
      </c>
      <c r="E67" s="116">
        <v>1736340</v>
      </c>
      <c r="F67" s="116">
        <v>2374036</v>
      </c>
      <c r="G67" s="116">
        <v>3296570</v>
      </c>
      <c r="H67" s="116"/>
    </row>
    <row r="68" spans="1:8">
      <c r="A68" s="105" t="e">
        <f>#REF!</f>
        <v>#REF!</v>
      </c>
      <c r="B68" s="106" t="e">
        <f>#REF!</f>
        <v>#REF!</v>
      </c>
      <c r="C68" s="95"/>
      <c r="D68" s="116">
        <v>5537260</v>
      </c>
      <c r="E68" s="116">
        <v>5981912</v>
      </c>
      <c r="F68" s="116">
        <v>6142589</v>
      </c>
      <c r="G68" s="116">
        <v>6197369</v>
      </c>
      <c r="H68" s="116"/>
    </row>
    <row r="69" spans="1:8">
      <c r="C69" s="95"/>
    </row>
    <row r="70" spans="1:8">
      <c r="C70" s="95"/>
    </row>
    <row r="71" spans="1:8">
      <c r="C71" s="95"/>
    </row>
  </sheetData>
  <mergeCells count="2">
    <mergeCell ref="I58:I59"/>
    <mergeCell ref="C16:C21"/>
  </mergeCells>
  <phoneticPr fontId="45" type="noConversion"/>
  <pageMargins left="0.7" right="0.7" top="0.75" bottom="0.75" header="0.3" footer="0.3"/>
  <pageSetup paperSize="9" orientation="portrait" verticalDpi="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68"/>
  <sheetViews>
    <sheetView workbookViewId="0">
      <selection activeCell="C8" sqref="C8"/>
    </sheetView>
  </sheetViews>
  <sheetFormatPr baseColWidth="10" defaultColWidth="8.75" defaultRowHeight="11"/>
  <cols>
    <col min="1" max="1" width="9.25" style="105" customWidth="1"/>
    <col min="2" max="2" width="63.5" style="106" customWidth="1"/>
  </cols>
  <sheetData>
    <row r="2" spans="1:2" ht="11.25" customHeight="1">
      <c r="A2" s="99"/>
      <c r="B2" s="99"/>
    </row>
    <row r="3" spans="1:2" ht="11.25" customHeight="1"/>
    <row r="4" spans="1:2">
      <c r="A4" s="108"/>
      <c r="B4" s="108" t="s">
        <v>213</v>
      </c>
    </row>
    <row r="7" spans="1:2">
      <c r="A7" s="94" t="e">
        <f>#REF!</f>
        <v>#REF!</v>
      </c>
      <c r="B7" s="103" t="e">
        <f>#REF!</f>
        <v>#REF!</v>
      </c>
    </row>
    <row r="8" spans="1:2">
      <c r="A8" s="105" t="e">
        <f>#REF!</f>
        <v>#REF!</v>
      </c>
      <c r="B8" s="106" t="e">
        <f>#REF!</f>
        <v>#REF!</v>
      </c>
    </row>
    <row r="10" spans="1:2">
      <c r="A10" s="94" t="e">
        <f>#REF!</f>
        <v>#REF!</v>
      </c>
      <c r="B10" s="103" t="e">
        <f>#REF!</f>
        <v>#REF!</v>
      </c>
    </row>
    <row r="11" spans="1:2">
      <c r="A11" s="105" t="e">
        <f>#REF!</f>
        <v>#REF!</v>
      </c>
      <c r="B11" s="106" t="e">
        <f>#REF!</f>
        <v>#REF!</v>
      </c>
    </row>
    <row r="12" spans="1:2">
      <c r="A12" s="105" t="e">
        <f>#REF!</f>
        <v>#REF!</v>
      </c>
      <c r="B12" s="106" t="e">
        <f>#REF!</f>
        <v>#REF!</v>
      </c>
    </row>
    <row r="13" spans="1:2">
      <c r="A13" s="105" t="e">
        <f>#REF!</f>
        <v>#REF!</v>
      </c>
      <c r="B13" s="106" t="e">
        <f>#REF!</f>
        <v>#REF!</v>
      </c>
    </row>
    <row r="15" spans="1:2">
      <c r="A15" s="94" t="e">
        <f>#REF!</f>
        <v>#REF!</v>
      </c>
      <c r="B15" s="103" t="e">
        <f>#REF!</f>
        <v>#REF!</v>
      </c>
    </row>
    <row r="16" spans="1:2">
      <c r="A16" s="105" t="e">
        <f>#REF!</f>
        <v>#REF!</v>
      </c>
      <c r="B16" s="106" t="e">
        <f>#REF!</f>
        <v>#REF!</v>
      </c>
    </row>
    <row r="17" spans="1:2">
      <c r="A17" s="105" t="e">
        <f>#REF!</f>
        <v>#REF!</v>
      </c>
      <c r="B17" s="106" t="e">
        <f>#REF!</f>
        <v>#REF!</v>
      </c>
    </row>
    <row r="18" spans="1:2">
      <c r="A18" s="105" t="e">
        <f>#REF!</f>
        <v>#REF!</v>
      </c>
      <c r="B18" s="106" t="e">
        <f>#REF!</f>
        <v>#REF!</v>
      </c>
    </row>
    <row r="19" spans="1:2">
      <c r="A19" s="105" t="e">
        <f>#REF!</f>
        <v>#REF!</v>
      </c>
      <c r="B19" s="106" t="e">
        <f>#REF!</f>
        <v>#REF!</v>
      </c>
    </row>
    <row r="20" spans="1:2">
      <c r="A20" s="105" t="e">
        <f>#REF!</f>
        <v>#REF!</v>
      </c>
      <c r="B20" s="106" t="e">
        <f>#REF!</f>
        <v>#REF!</v>
      </c>
    </row>
    <row r="21" spans="1:2">
      <c r="A21" s="105" t="e">
        <f>#REF!</f>
        <v>#REF!</v>
      </c>
      <c r="B21" s="106" t="e">
        <f>#REF!</f>
        <v>#REF!</v>
      </c>
    </row>
    <row r="23" spans="1:2">
      <c r="A23" s="94" t="e">
        <f>#REF!</f>
        <v>#REF!</v>
      </c>
      <c r="B23" s="103" t="e">
        <f>#REF!</f>
        <v>#REF!</v>
      </c>
    </row>
    <row r="24" spans="1:2">
      <c r="A24" s="105" t="e">
        <f>#REF!</f>
        <v>#REF!</v>
      </c>
      <c r="B24" s="106" t="e">
        <f>#REF!</f>
        <v>#REF!</v>
      </c>
    </row>
    <row r="26" spans="1:2">
      <c r="A26" s="94" t="e">
        <f>#REF!</f>
        <v>#REF!</v>
      </c>
      <c r="B26" s="103" t="e">
        <f>#REF!</f>
        <v>#REF!</v>
      </c>
    </row>
    <row r="27" spans="1:2">
      <c r="A27" s="105" t="e">
        <f>#REF!</f>
        <v>#REF!</v>
      </c>
      <c r="B27" s="106" t="e">
        <f>#REF!</f>
        <v>#REF!</v>
      </c>
    </row>
    <row r="28" spans="1:2">
      <c r="A28" s="105" t="e">
        <f>#REF!</f>
        <v>#REF!</v>
      </c>
      <c r="B28" s="106" t="e">
        <f>#REF!</f>
        <v>#REF!</v>
      </c>
    </row>
    <row r="30" spans="1:2">
      <c r="A30" s="94" t="e">
        <f>#REF!</f>
        <v>#REF!</v>
      </c>
      <c r="B30" s="103" t="e">
        <f>#REF!</f>
        <v>#REF!</v>
      </c>
    </row>
    <row r="31" spans="1:2">
      <c r="A31" s="105" t="e">
        <f>#REF!</f>
        <v>#REF!</v>
      </c>
      <c r="B31" s="106" t="e">
        <f>#REF!</f>
        <v>#REF!</v>
      </c>
    </row>
    <row r="32" spans="1:2">
      <c r="A32" s="105" t="e">
        <f>#REF!</f>
        <v>#REF!</v>
      </c>
      <c r="B32" s="145" t="e">
        <f>#REF!</f>
        <v>#REF!</v>
      </c>
    </row>
    <row r="34" spans="1:2">
      <c r="A34" s="94" t="e">
        <f>#REF!</f>
        <v>#REF!</v>
      </c>
      <c r="B34" s="103" t="e">
        <f>#REF!</f>
        <v>#REF!</v>
      </c>
    </row>
    <row r="35" spans="1:2">
      <c r="A35" s="105" t="e">
        <f>#REF!</f>
        <v>#REF!</v>
      </c>
      <c r="B35" s="106" t="e">
        <f>#REF!</f>
        <v>#REF!</v>
      </c>
    </row>
    <row r="36" spans="1:2">
      <c r="A36" s="105" t="e">
        <f>#REF!</f>
        <v>#REF!</v>
      </c>
      <c r="B36" s="145" t="e">
        <f>#REF!</f>
        <v>#REF!</v>
      </c>
    </row>
    <row r="37" spans="1:2">
      <c r="A37" s="105" t="e">
        <f>#REF!</f>
        <v>#REF!</v>
      </c>
      <c r="B37" s="106" t="e">
        <f>#REF!</f>
        <v>#REF!</v>
      </c>
    </row>
    <row r="38" spans="1:2">
      <c r="A38" s="105" t="e">
        <f>#REF!</f>
        <v>#REF!</v>
      </c>
      <c r="B38" s="106" t="e">
        <f>#REF!</f>
        <v>#REF!</v>
      </c>
    </row>
    <row r="39" spans="1:2">
      <c r="A39" s="105" t="e">
        <f>#REF!</f>
        <v>#REF!</v>
      </c>
      <c r="B39" s="106" t="e">
        <f>#REF!</f>
        <v>#REF!</v>
      </c>
    </row>
    <row r="41" spans="1:2">
      <c r="A41" s="94" t="e">
        <f>#REF!</f>
        <v>#REF!</v>
      </c>
      <c r="B41" s="103" t="e">
        <f>#REF!</f>
        <v>#REF!</v>
      </c>
    </row>
    <row r="42" spans="1:2">
      <c r="A42" s="105" t="e">
        <f>#REF!</f>
        <v>#REF!</v>
      </c>
      <c r="B42" s="106" t="e">
        <f>#REF!</f>
        <v>#REF!</v>
      </c>
    </row>
    <row r="44" spans="1:2">
      <c r="A44" s="94" t="e">
        <f>#REF!</f>
        <v>#REF!</v>
      </c>
      <c r="B44" s="103" t="e">
        <f>#REF!</f>
        <v>#REF!</v>
      </c>
    </row>
    <row r="45" spans="1:2">
      <c r="A45" s="105" t="e">
        <f>#REF!</f>
        <v>#REF!</v>
      </c>
      <c r="B45" s="106" t="e">
        <f>#REF!</f>
        <v>#REF!</v>
      </c>
    </row>
    <row r="46" spans="1:2">
      <c r="A46" s="105" t="e">
        <f>#REF!</f>
        <v>#REF!</v>
      </c>
      <c r="B46" s="106" t="e">
        <f>#REF!</f>
        <v>#REF!</v>
      </c>
    </row>
    <row r="47" spans="1:2">
      <c r="A47" s="105" t="e">
        <f>#REF!</f>
        <v>#REF!</v>
      </c>
      <c r="B47" s="106" t="e">
        <f>#REF!</f>
        <v>#REF!</v>
      </c>
    </row>
    <row r="49" spans="1:2">
      <c r="A49" s="94" t="e">
        <f>#REF!</f>
        <v>#REF!</v>
      </c>
      <c r="B49" s="103" t="e">
        <f>#REF!</f>
        <v>#REF!</v>
      </c>
    </row>
    <row r="50" spans="1:2">
      <c r="A50" s="105" t="e">
        <f>#REF!</f>
        <v>#REF!</v>
      </c>
      <c r="B50" s="106" t="e">
        <f>#REF!</f>
        <v>#REF!</v>
      </c>
    </row>
    <row r="51" spans="1:2">
      <c r="A51" s="105" t="e">
        <f>#REF!</f>
        <v>#REF!</v>
      </c>
      <c r="B51" s="106" t="e">
        <f>#REF!</f>
        <v>#REF!</v>
      </c>
    </row>
    <row r="53" spans="1:2">
      <c r="A53" s="94" t="e">
        <f>#REF!</f>
        <v>#REF!</v>
      </c>
      <c r="B53" s="103" t="e">
        <f>#REF!</f>
        <v>#REF!</v>
      </c>
    </row>
    <row r="54" spans="1:2">
      <c r="A54" s="105" t="e">
        <f>#REF!</f>
        <v>#REF!</v>
      </c>
      <c r="B54" s="106" t="e">
        <f>#REF!</f>
        <v>#REF!</v>
      </c>
    </row>
    <row r="55" spans="1:2">
      <c r="A55" s="105" t="e">
        <f>#REF!</f>
        <v>#REF!</v>
      </c>
      <c r="B55" s="106" t="e">
        <f>#REF!</f>
        <v>#REF!</v>
      </c>
    </row>
    <row r="56" spans="1:2">
      <c r="A56" s="105" t="e">
        <f>#REF!</f>
        <v>#REF!</v>
      </c>
      <c r="B56" s="106" t="e">
        <f>#REF!</f>
        <v>#REF!</v>
      </c>
    </row>
    <row r="57" spans="1:2">
      <c r="A57" s="105" t="e">
        <f>#REF!</f>
        <v>#REF!</v>
      </c>
      <c r="B57" s="106" t="e">
        <f>#REF!</f>
        <v>#REF!</v>
      </c>
    </row>
    <row r="58" spans="1:2">
      <c r="A58" s="121"/>
      <c r="B58" s="122"/>
    </row>
    <row r="59" spans="1:2">
      <c r="A59" s="121"/>
      <c r="B59" s="122"/>
    </row>
    <row r="60" spans="1:2">
      <c r="A60" s="121"/>
      <c r="B60" s="122"/>
    </row>
    <row r="61" spans="1:2">
      <c r="A61" s="94" t="e">
        <f>#REF!</f>
        <v>#REF!</v>
      </c>
      <c r="B61" s="103" t="e">
        <f>#REF!</f>
        <v>#REF!</v>
      </c>
    </row>
    <row r="62" spans="1:2">
      <c r="A62" s="105" t="e">
        <f>#REF!</f>
        <v>#REF!</v>
      </c>
      <c r="B62" s="106" t="e">
        <f>#REF!</f>
        <v>#REF!</v>
      </c>
    </row>
    <row r="63" spans="1:2">
      <c r="A63" s="105" t="e">
        <f>#REF!</f>
        <v>#REF!</v>
      </c>
      <c r="B63" s="106" t="e">
        <f>#REF!</f>
        <v>#REF!</v>
      </c>
    </row>
    <row r="65" spans="1:2">
      <c r="A65" s="94" t="e">
        <f>#REF!</f>
        <v>#REF!</v>
      </c>
      <c r="B65" s="103" t="e">
        <f>#REF!</f>
        <v>#REF!</v>
      </c>
    </row>
    <row r="66" spans="1:2">
      <c r="A66" s="105" t="e">
        <f>#REF!</f>
        <v>#REF!</v>
      </c>
      <c r="B66" s="106" t="e">
        <f>#REF!</f>
        <v>#REF!</v>
      </c>
    </row>
    <row r="67" spans="1:2">
      <c r="A67" s="105" t="e">
        <f>#REF!</f>
        <v>#REF!</v>
      </c>
      <c r="B67" s="106" t="e">
        <f>#REF!</f>
        <v>#REF!</v>
      </c>
    </row>
    <row r="68" spans="1:2">
      <c r="A68" s="105" t="e">
        <f>#REF!</f>
        <v>#REF!</v>
      </c>
      <c r="B68" s="106" t="e">
        <f>#REF!</f>
        <v>#REF!</v>
      </c>
    </row>
  </sheetData>
  <phoneticPr fontId="45" type="noConversion"/>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9"/>
  <sheetViews>
    <sheetView zoomScale="85" zoomScaleNormal="85" zoomScaleSheetLayoutView="100" workbookViewId="0">
      <selection activeCell="P7" sqref="P7"/>
    </sheetView>
  </sheetViews>
  <sheetFormatPr baseColWidth="10" defaultColWidth="9.25" defaultRowHeight="13"/>
  <cols>
    <col min="1" max="1" width="11.25" style="197" bestFit="1" customWidth="1"/>
    <col min="2" max="2" width="116.75" style="187" customWidth="1"/>
    <col min="3" max="7" width="16.25" style="188" customWidth="1"/>
    <col min="8" max="8" width="5.25" style="187" customWidth="1"/>
    <col min="9" max="16384" width="9.25" style="187"/>
  </cols>
  <sheetData>
    <row r="1" spans="1:7" ht="33" customHeight="1">
      <c r="A1" s="350"/>
      <c r="B1" s="520" t="s">
        <v>501</v>
      </c>
      <c r="C1" s="520"/>
      <c r="D1" s="520"/>
      <c r="E1" s="520"/>
      <c r="F1" s="520"/>
      <c r="G1" s="520"/>
    </row>
    <row r="2" spans="1:7" ht="20.5" customHeight="1">
      <c r="A2" s="523"/>
      <c r="B2" s="524"/>
      <c r="C2" s="521" t="s">
        <v>484</v>
      </c>
      <c r="D2" s="521" t="s">
        <v>500</v>
      </c>
      <c r="E2" s="522" t="s">
        <v>129</v>
      </c>
      <c r="F2" s="522"/>
      <c r="G2" s="522"/>
    </row>
    <row r="3" spans="1:7" ht="28.25" customHeight="1">
      <c r="A3" s="525"/>
      <c r="B3" s="526"/>
      <c r="C3" s="521"/>
      <c r="D3" s="521"/>
      <c r="E3" s="343">
        <v>2025</v>
      </c>
      <c r="F3" s="343">
        <v>2026</v>
      </c>
      <c r="G3" s="343">
        <v>2027</v>
      </c>
    </row>
    <row r="4" spans="1:7" s="188" customFormat="1" ht="29.5" customHeight="1">
      <c r="A4" s="350"/>
      <c r="B4" s="345" t="str">
        <f>'Классификации (2)'!B2</f>
        <v>Рушди таҳсилоти ибтидоии касбии босифат</v>
      </c>
      <c r="C4" s="252">
        <f>C5+C6</f>
        <v>183931.37899999999</v>
      </c>
      <c r="D4" s="252">
        <f t="shared" ref="D4:G4" si="0">D5+D6</f>
        <v>214979.73</v>
      </c>
      <c r="E4" s="252">
        <f t="shared" si="0"/>
        <v>386577.82583909336</v>
      </c>
      <c r="F4" s="252">
        <f t="shared" si="0"/>
        <v>449656.39269960119</v>
      </c>
      <c r="G4" s="252">
        <f t="shared" si="0"/>
        <v>505455.4489089112</v>
      </c>
    </row>
    <row r="5" spans="1:7" ht="36" customHeight="1">
      <c r="A5" s="191"/>
      <c r="B5" s="349" t="str">
        <f>'Классификации (2)'!B5</f>
        <v>Тањсилоти ибтидоии касбї</v>
      </c>
      <c r="C5" s="344">
        <f>'TIK 001 ЛКТ'!C63</f>
        <v>183180.79999999999</v>
      </c>
      <c r="D5" s="344">
        <f>'TIK 001 ЛКТ'!D63</f>
        <v>214150.5</v>
      </c>
      <c r="E5" s="344">
        <f>'TIK 001 ЛКТ'!E63</f>
        <v>385538.53931425657</v>
      </c>
      <c r="F5" s="344">
        <f>'TIK 001 ЛКТ'!F63</f>
        <v>448304.23177039996</v>
      </c>
      <c r="G5" s="344">
        <f>'TIK 001 ЛКТ'!G63</f>
        <v>503885.44530870317</v>
      </c>
    </row>
    <row r="6" spans="1:7" ht="41.5" customHeight="1">
      <c r="A6" s="191"/>
      <c r="B6" s="349" t="str">
        <f>'Классификации (2)'!B6</f>
        <v>Иқтидори кадрии кормандон дар таҳсилоти ибтидоӣ касбӣ (Такмили ихтисос)</v>
      </c>
      <c r="C6" s="344">
        <f>' такмили ихтисос'!C86</f>
        <v>750.57900000000006</v>
      </c>
      <c r="D6" s="344">
        <f>' такмили ихтисос'!D86</f>
        <v>829.23</v>
      </c>
      <c r="E6" s="344">
        <f>' такмили ихтисос'!E86</f>
        <v>1039.2865248367852</v>
      </c>
      <c r="F6" s="344">
        <f>' такмили ихтисос'!F86</f>
        <v>1352.1609292012158</v>
      </c>
      <c r="G6" s="344">
        <f>' такмили ихтисос'!G86</f>
        <v>1570.0036002080067</v>
      </c>
    </row>
    <row r="7" spans="1:7" s="188" customFormat="1" ht="49.25" customHeight="1">
      <c r="A7" s="350"/>
      <c r="B7" s="346" t="str">
        <f>'Классификации (2)'!B7</f>
        <v>Рушди сифат ва мазмуни таҳсилоти ибтидоии касбӣ (Маркази методи+Пажуишгоҳ+лоиха)</v>
      </c>
      <c r="C7" s="348">
        <f>'TIK 003 методи'!C90</f>
        <v>91314.164999999994</v>
      </c>
      <c r="D7" s="348">
        <f>'TIK 003 методи'!D90</f>
        <v>112720.39599999999</v>
      </c>
      <c r="E7" s="348">
        <f>'TIK 003 методи'!E90</f>
        <v>201336.08678000001</v>
      </c>
      <c r="F7" s="348">
        <f>'TIK 003 методи'!F90</f>
        <v>268883.80076572503</v>
      </c>
      <c r="G7" s="348">
        <f>'TIK 003 методи'!G90</f>
        <v>367746.92328997742</v>
      </c>
    </row>
    <row r="8" spans="1:7" ht="21">
      <c r="A8" s="191"/>
      <c r="B8" s="349" t="str">
        <f>'Классификации (2)'!B8</f>
        <v>Таълими касбии калонсолон</v>
      </c>
      <c r="C8" s="344">
        <f>'TIK 004калонсолон'!C78</f>
        <v>19925.787000000004</v>
      </c>
      <c r="D8" s="344">
        <f>'TIK 004калонсолон'!D78</f>
        <v>21781.206000000002</v>
      </c>
      <c r="E8" s="344">
        <f>'TIK 004калонсолон'!E78</f>
        <v>27403.997973000005</v>
      </c>
      <c r="F8" s="344">
        <f>'TIK 004калонсолон'!F78</f>
        <v>31759.600431141007</v>
      </c>
      <c r="G8" s="344">
        <f>'TIK 004калонсолон'!G78</f>
        <v>36831.210049051078</v>
      </c>
    </row>
    <row r="9" spans="1:7">
      <c r="B9" s="189"/>
      <c r="C9" s="190"/>
      <c r="D9" s="190"/>
      <c r="E9" s="190"/>
      <c r="F9" s="190"/>
      <c r="G9" s="190"/>
    </row>
  </sheetData>
  <sheetProtection algorithmName="SHA-512" hashValue="sa5fwdZuLsOIW/O3qARwrtO9Xh2TqMKNNB1CfTjnmAd6JDLp1RSHiqGdBOt9KD5nb+nO/89jN0C4CiHGRDgSoQ==" saltValue="+7fyB1BpGRiYrpn9RtJZVA==" spinCount="100000" sheet="1" objects="1" scenarios="1" selectLockedCells="1" selectUnlockedCells="1"/>
  <mergeCells count="5">
    <mergeCell ref="B1:G1"/>
    <mergeCell ref="C2:C3"/>
    <mergeCell ref="D2:D3"/>
    <mergeCell ref="E2:G2"/>
    <mergeCell ref="A2:B3"/>
  </mergeCells>
  <phoneticPr fontId="45" type="noConversion"/>
  <pageMargins left="0.25" right="0.17" top="0.19" bottom="0.16" header="0.17" footer="0.16"/>
  <pageSetup paperSize="9" fitToHeight="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44"/>
  <sheetViews>
    <sheetView topLeftCell="A27" workbookViewId="0">
      <selection activeCell="O14" sqref="O14"/>
    </sheetView>
  </sheetViews>
  <sheetFormatPr baseColWidth="10" defaultColWidth="8.75" defaultRowHeight="11"/>
  <cols>
    <col min="1" max="1" width="70.5" customWidth="1"/>
    <col min="2" max="2" width="21.5" customWidth="1"/>
    <col min="3" max="3" width="25.5" customWidth="1"/>
    <col min="4" max="4" width="14" customWidth="1"/>
    <col min="5" max="5" width="13.75" customWidth="1"/>
    <col min="6" max="6" width="14.25" customWidth="1"/>
    <col min="8" max="8" width="10.5" bestFit="1" customWidth="1"/>
    <col min="9" max="9" width="11.5" customWidth="1"/>
    <col min="10" max="10" width="11.25" customWidth="1"/>
    <col min="11" max="11" width="12.75" customWidth="1"/>
    <col min="12" max="12" width="10.25" customWidth="1"/>
  </cols>
  <sheetData>
    <row r="1" spans="1:6" ht="15">
      <c r="A1" s="369" t="s">
        <v>496</v>
      </c>
      <c r="B1" s="369" t="s">
        <v>497</v>
      </c>
      <c r="C1" s="370" t="s">
        <v>498</v>
      </c>
      <c r="D1" s="371"/>
      <c r="E1" s="371"/>
      <c r="F1" s="371"/>
    </row>
    <row r="2" spans="1:6" ht="15">
      <c r="A2" s="372" t="s">
        <v>502</v>
      </c>
      <c r="B2" s="366">
        <v>347400449</v>
      </c>
      <c r="C2" s="366">
        <v>403191845</v>
      </c>
      <c r="D2" s="364"/>
      <c r="E2" s="364"/>
      <c r="F2" s="364"/>
    </row>
    <row r="3" spans="1:6" ht="15">
      <c r="A3" s="373" t="s">
        <v>503</v>
      </c>
      <c r="B3" s="366">
        <v>10767786</v>
      </c>
      <c r="C3" s="366">
        <v>10664293</v>
      </c>
      <c r="D3" s="364"/>
      <c r="E3" s="364"/>
      <c r="F3" s="364"/>
    </row>
    <row r="4" spans="1:6">
      <c r="A4" s="363" t="s">
        <v>284</v>
      </c>
      <c r="B4" s="367">
        <v>3986096</v>
      </c>
      <c r="C4" s="367">
        <v>3945220</v>
      </c>
      <c r="D4" s="364"/>
      <c r="E4" s="364"/>
      <c r="F4" s="364"/>
    </row>
    <row r="5" spans="1:6">
      <c r="A5" s="363" t="s">
        <v>282</v>
      </c>
      <c r="B5" s="367">
        <v>6596340</v>
      </c>
      <c r="C5" s="367">
        <v>6533860</v>
      </c>
      <c r="D5" s="364"/>
      <c r="E5" s="364"/>
      <c r="F5" s="364"/>
    </row>
    <row r="6" spans="1:6">
      <c r="A6" s="363" t="s">
        <v>504</v>
      </c>
      <c r="B6" s="367">
        <v>15000</v>
      </c>
      <c r="C6" s="367">
        <v>15000</v>
      </c>
      <c r="D6" s="364"/>
      <c r="E6" s="364"/>
      <c r="F6" s="364"/>
    </row>
    <row r="7" spans="1:6">
      <c r="A7" s="363" t="s">
        <v>283</v>
      </c>
      <c r="B7" s="367">
        <v>27000</v>
      </c>
      <c r="C7" s="367">
        <v>27000</v>
      </c>
      <c r="D7" s="364"/>
      <c r="E7" s="364"/>
      <c r="F7" s="364"/>
    </row>
    <row r="8" spans="1:6">
      <c r="A8" s="363" t="s">
        <v>285</v>
      </c>
      <c r="B8" s="367">
        <v>143350</v>
      </c>
      <c r="C8" s="367">
        <v>143213</v>
      </c>
      <c r="D8" s="364"/>
      <c r="E8" s="364"/>
      <c r="F8" s="364"/>
    </row>
    <row r="9" spans="1:6" ht="15">
      <c r="A9" s="373" t="s">
        <v>505</v>
      </c>
      <c r="B9" s="366">
        <v>229736212</v>
      </c>
      <c r="C9" s="366">
        <v>279528992</v>
      </c>
      <c r="D9" s="364"/>
      <c r="E9" s="364"/>
      <c r="F9" s="364"/>
    </row>
    <row r="10" spans="1:6">
      <c r="A10" s="363" t="s">
        <v>284</v>
      </c>
      <c r="B10" s="367">
        <v>92693542</v>
      </c>
      <c r="C10" s="367">
        <v>111251924</v>
      </c>
      <c r="D10" s="364"/>
      <c r="E10" s="364"/>
      <c r="F10" s="364"/>
    </row>
    <row r="11" spans="1:6">
      <c r="A11" s="363" t="s">
        <v>282</v>
      </c>
      <c r="B11" s="367">
        <v>123099421</v>
      </c>
      <c r="C11" s="367">
        <v>147823659</v>
      </c>
      <c r="D11" s="364"/>
      <c r="E11" s="364"/>
      <c r="F11" s="364"/>
    </row>
    <row r="12" spans="1:6">
      <c r="A12" s="363" t="s">
        <v>495</v>
      </c>
      <c r="B12" s="367">
        <v>4000</v>
      </c>
      <c r="C12" s="367">
        <v>4000</v>
      </c>
      <c r="D12" s="364"/>
      <c r="E12" s="364"/>
      <c r="F12" s="364"/>
    </row>
    <row r="13" spans="1:6">
      <c r="A13" s="363" t="s">
        <v>283</v>
      </c>
      <c r="B13" s="367">
        <v>6091629</v>
      </c>
      <c r="C13" s="367">
        <v>6762939</v>
      </c>
      <c r="D13" s="364"/>
      <c r="E13" s="364"/>
      <c r="F13" s="364"/>
    </row>
    <row r="14" spans="1:6">
      <c r="A14" s="363" t="s">
        <v>285</v>
      </c>
      <c r="B14" s="367">
        <v>7847620</v>
      </c>
      <c r="C14" s="367">
        <v>13686470</v>
      </c>
      <c r="D14" s="364"/>
      <c r="E14" s="364"/>
      <c r="F14" s="364"/>
    </row>
    <row r="15" spans="1:6" ht="15" hidden="1">
      <c r="A15" s="373"/>
      <c r="B15" s="366"/>
      <c r="C15" s="366"/>
      <c r="D15" s="364"/>
      <c r="E15" s="364"/>
      <c r="F15" s="364"/>
    </row>
    <row r="16" spans="1:6" hidden="1">
      <c r="A16" s="363"/>
      <c r="B16" s="367"/>
      <c r="C16" s="367"/>
      <c r="D16" s="364"/>
      <c r="E16" s="364"/>
      <c r="F16" s="364"/>
    </row>
    <row r="17" spans="1:13" hidden="1">
      <c r="A17" s="363"/>
      <c r="B17" s="367"/>
      <c r="C17" s="367"/>
      <c r="D17" s="364"/>
      <c r="E17" s="364"/>
      <c r="F17" s="364"/>
    </row>
    <row r="18" spans="1:13" hidden="1">
      <c r="A18" s="363"/>
      <c r="B18" s="367"/>
      <c r="C18" s="367"/>
      <c r="D18" s="364"/>
      <c r="E18" s="364"/>
      <c r="F18" s="364"/>
    </row>
    <row r="19" spans="1:13" ht="15">
      <c r="A19" s="373" t="s">
        <v>507</v>
      </c>
      <c r="B19" s="366">
        <v>106476863</v>
      </c>
      <c r="C19" s="366">
        <v>112513631</v>
      </c>
      <c r="D19" s="364"/>
      <c r="E19" s="364"/>
      <c r="F19" s="364"/>
    </row>
    <row r="20" spans="1:13">
      <c r="A20" s="363" t="s">
        <v>284</v>
      </c>
      <c r="B20" s="367">
        <v>25040775</v>
      </c>
      <c r="C20" s="367">
        <v>26147723</v>
      </c>
      <c r="D20" s="364"/>
      <c r="E20" s="364"/>
      <c r="F20" s="364"/>
    </row>
    <row r="21" spans="1:13">
      <c r="A21" s="363" t="s">
        <v>282</v>
      </c>
      <c r="B21" s="367">
        <v>29512511</v>
      </c>
      <c r="C21" s="367">
        <v>30010486</v>
      </c>
      <c r="D21" s="364"/>
      <c r="E21" s="364"/>
      <c r="F21" s="364"/>
    </row>
    <row r="22" spans="1:13">
      <c r="A22" s="363" t="s">
        <v>495</v>
      </c>
      <c r="B22" s="367">
        <v>0</v>
      </c>
      <c r="C22" s="367">
        <v>0</v>
      </c>
      <c r="D22" s="364"/>
      <c r="E22" s="364"/>
      <c r="F22" s="364"/>
    </row>
    <row r="23" spans="1:13">
      <c r="A23" s="363" t="s">
        <v>504</v>
      </c>
      <c r="B23" s="367">
        <v>23565000</v>
      </c>
      <c r="C23" s="367">
        <v>23908500</v>
      </c>
      <c r="D23" s="364"/>
      <c r="E23" s="364"/>
      <c r="F23" s="364"/>
      <c r="H23" s="376"/>
      <c r="I23" s="376"/>
      <c r="J23" s="376"/>
      <c r="K23" s="376"/>
      <c r="L23" s="376"/>
      <c r="M23" s="376"/>
    </row>
    <row r="24" spans="1:13">
      <c r="A24" s="363" t="s">
        <v>283</v>
      </c>
      <c r="B24" s="367">
        <v>14653467</v>
      </c>
      <c r="C24" s="367">
        <v>16179197</v>
      </c>
      <c r="D24" s="364"/>
      <c r="E24" s="364"/>
      <c r="F24" s="364"/>
      <c r="H24" s="376"/>
      <c r="I24" s="376"/>
      <c r="J24" s="376"/>
      <c r="K24" s="376"/>
      <c r="L24" s="376"/>
      <c r="M24" s="376"/>
    </row>
    <row r="25" spans="1:13">
      <c r="A25" s="363" t="s">
        <v>285</v>
      </c>
      <c r="B25" s="367">
        <v>13705110</v>
      </c>
      <c r="C25" s="367">
        <v>16267725</v>
      </c>
      <c r="D25" s="364"/>
      <c r="E25" s="364"/>
      <c r="F25" s="364"/>
      <c r="H25" s="376"/>
      <c r="I25" s="376"/>
      <c r="J25" s="376"/>
      <c r="K25" s="376"/>
      <c r="L25" s="376"/>
      <c r="M25" s="376"/>
    </row>
    <row r="26" spans="1:13" ht="15">
      <c r="A26" s="373" t="s">
        <v>508</v>
      </c>
      <c r="B26" s="366">
        <v>419588</v>
      </c>
      <c r="C26" s="366">
        <v>484929</v>
      </c>
      <c r="D26" s="364"/>
      <c r="E26" s="364"/>
      <c r="F26" s="364"/>
      <c r="H26" s="376"/>
      <c r="I26" s="376"/>
      <c r="J26" s="376"/>
      <c r="K26" s="376"/>
      <c r="L26" s="376"/>
      <c r="M26" s="376"/>
    </row>
    <row r="27" spans="1:13">
      <c r="A27" s="363" t="s">
        <v>284</v>
      </c>
      <c r="B27" s="367">
        <v>207263</v>
      </c>
      <c r="C27" s="367">
        <v>207263</v>
      </c>
      <c r="D27" s="364"/>
      <c r="E27" s="364"/>
      <c r="F27" s="364"/>
      <c r="H27" s="376">
        <v>2023</v>
      </c>
      <c r="I27" s="376">
        <v>2024</v>
      </c>
      <c r="J27" s="376">
        <v>2025</v>
      </c>
      <c r="K27" s="376">
        <v>2026</v>
      </c>
      <c r="L27" s="376">
        <v>2027</v>
      </c>
      <c r="M27" s="376"/>
    </row>
    <row r="28" spans="1:13">
      <c r="A28" s="363" t="s">
        <v>282</v>
      </c>
      <c r="B28" s="367">
        <v>182325</v>
      </c>
      <c r="C28" s="367">
        <v>227666</v>
      </c>
      <c r="D28" s="364"/>
      <c r="E28" s="364"/>
      <c r="F28" s="364"/>
      <c r="H28" s="377">
        <f>B34/1000</f>
        <v>121927.67600000001</v>
      </c>
      <c r="I28" s="377">
        <f t="shared" ref="I28:M37" si="0">C34/1000</f>
        <v>141552.13</v>
      </c>
      <c r="J28" s="377">
        <f t="shared" si="0"/>
        <v>198172.98199999999</v>
      </c>
      <c r="K28" s="377">
        <f t="shared" si="0"/>
        <v>198172.98199999999</v>
      </c>
      <c r="L28" s="377">
        <f t="shared" si="0"/>
        <v>198172.98199999999</v>
      </c>
      <c r="M28" s="377">
        <f t="shared" si="0"/>
        <v>0</v>
      </c>
    </row>
    <row r="29" spans="1:13">
      <c r="A29" s="363" t="s">
        <v>283</v>
      </c>
      <c r="B29" s="367">
        <v>0</v>
      </c>
      <c r="C29" s="367">
        <v>0</v>
      </c>
      <c r="D29" s="364"/>
      <c r="E29" s="364"/>
      <c r="F29" s="364"/>
      <c r="H29" s="377">
        <f t="shared" ref="H29:H37" si="1">B35/1000</f>
        <v>159390.59700000001</v>
      </c>
      <c r="I29" s="377">
        <f t="shared" si="0"/>
        <v>184595.671</v>
      </c>
      <c r="J29" s="377">
        <f t="shared" si="0"/>
        <v>197517.36796999999</v>
      </c>
      <c r="K29" s="377">
        <f t="shared" si="0"/>
        <v>211343.5837279</v>
      </c>
      <c r="L29" s="377">
        <f t="shared" si="0"/>
        <v>226137.63458885299</v>
      </c>
      <c r="M29" s="377">
        <f t="shared" si="0"/>
        <v>0</v>
      </c>
    </row>
    <row r="30" spans="1:13">
      <c r="A30" s="363" t="s">
        <v>285</v>
      </c>
      <c r="B30" s="367">
        <v>30000</v>
      </c>
      <c r="C30" s="367">
        <v>50000</v>
      </c>
      <c r="D30" s="364"/>
      <c r="E30" s="364"/>
      <c r="F30" s="364"/>
      <c r="H30" s="377">
        <f t="shared" si="1"/>
        <v>23580</v>
      </c>
      <c r="I30" s="377">
        <f t="shared" si="0"/>
        <v>23923.5</v>
      </c>
      <c r="J30" s="377">
        <f t="shared" si="0"/>
        <v>25598.145</v>
      </c>
      <c r="K30" s="377">
        <f t="shared" si="0"/>
        <v>27390.015149999999</v>
      </c>
      <c r="L30" s="377">
        <f t="shared" si="0"/>
        <v>29307.316210499997</v>
      </c>
      <c r="M30" s="377">
        <f t="shared" si="0"/>
        <v>0</v>
      </c>
    </row>
    <row r="31" spans="1:13" ht="15">
      <c r="A31" s="374" t="s">
        <v>488</v>
      </c>
      <c r="B31" s="368">
        <v>347400449</v>
      </c>
      <c r="C31" s="368">
        <v>403191845</v>
      </c>
      <c r="D31" s="364"/>
      <c r="E31" s="364"/>
      <c r="F31" s="364"/>
      <c r="H31" s="377">
        <f t="shared" si="1"/>
        <v>20776.096000000001</v>
      </c>
      <c r="I31" s="377">
        <f t="shared" si="0"/>
        <v>22973.135999999999</v>
      </c>
      <c r="J31" s="377">
        <f t="shared" si="0"/>
        <v>24581.255519999999</v>
      </c>
      <c r="K31" s="377">
        <f t="shared" si="0"/>
        <v>26301.943406399998</v>
      </c>
      <c r="L31" s="377">
        <f t="shared" si="0"/>
        <v>28143.079444847997</v>
      </c>
      <c r="M31" s="377">
        <f t="shared" si="0"/>
        <v>0</v>
      </c>
    </row>
    <row r="32" spans="1:13">
      <c r="H32" s="377">
        <f t="shared" si="1"/>
        <v>21726.080000000002</v>
      </c>
      <c r="I32" s="377">
        <f t="shared" si="0"/>
        <v>30147.407999999999</v>
      </c>
      <c r="J32" s="377">
        <f t="shared" si="0"/>
        <v>32257.726559999999</v>
      </c>
      <c r="K32" s="377">
        <f t="shared" si="0"/>
        <v>34515.767419199998</v>
      </c>
      <c r="L32" s="377">
        <f t="shared" si="0"/>
        <v>36931.871138543996</v>
      </c>
      <c r="M32" s="377">
        <f t="shared" si="0"/>
        <v>0</v>
      </c>
    </row>
    <row r="33" spans="1:13">
      <c r="B33" s="325">
        <v>2023</v>
      </c>
      <c r="C33" s="325">
        <v>2024</v>
      </c>
      <c r="D33">
        <v>2025</v>
      </c>
      <c r="E33">
        <v>2026</v>
      </c>
      <c r="F33">
        <v>2027</v>
      </c>
      <c r="H33" s="377">
        <f t="shared" si="1"/>
        <v>0</v>
      </c>
      <c r="I33" s="377">
        <f t="shared" si="0"/>
        <v>0</v>
      </c>
      <c r="J33" s="377">
        <f t="shared" si="0"/>
        <v>0</v>
      </c>
      <c r="K33" s="377">
        <f t="shared" si="0"/>
        <v>0</v>
      </c>
      <c r="L33" s="377">
        <f t="shared" si="0"/>
        <v>0</v>
      </c>
      <c r="M33" s="377">
        <f t="shared" si="0"/>
        <v>0</v>
      </c>
    </row>
    <row r="34" spans="1:13">
      <c r="A34" s="363" t="s">
        <v>284</v>
      </c>
      <c r="B34" s="365">
        <f>B4+B20+B27+B10</f>
        <v>121927676</v>
      </c>
      <c r="C34" s="365">
        <f>C4+C20+C27+C10</f>
        <v>141552130</v>
      </c>
      <c r="D34" s="365">
        <f>C34*40%+C34</f>
        <v>198172982</v>
      </c>
      <c r="E34" s="365">
        <v>198172982</v>
      </c>
      <c r="F34" s="365">
        <v>198172982</v>
      </c>
      <c r="H34" s="377">
        <f t="shared" si="1"/>
        <v>347400.44900000002</v>
      </c>
      <c r="I34" s="377">
        <f t="shared" si="0"/>
        <v>403191.84499999997</v>
      </c>
      <c r="J34" s="377">
        <f t="shared" si="0"/>
        <v>478127.47704999999</v>
      </c>
      <c r="K34" s="377">
        <f t="shared" si="0"/>
        <v>497724.29170350003</v>
      </c>
      <c r="L34" s="377">
        <f t="shared" si="0"/>
        <v>518692.88338274503</v>
      </c>
      <c r="M34" s="377">
        <f t="shared" si="0"/>
        <v>0</v>
      </c>
    </row>
    <row r="35" spans="1:13">
      <c r="A35" s="363" t="s">
        <v>282</v>
      </c>
      <c r="B35" s="365">
        <f>B5+B21+B28+B11</f>
        <v>159390597</v>
      </c>
      <c r="C35" s="365">
        <f>C5+C21+C28+C11</f>
        <v>184595671</v>
      </c>
      <c r="D35" s="365">
        <f>C35*7%+C35</f>
        <v>197517367.97</v>
      </c>
      <c r="E35" s="365">
        <f t="shared" ref="E35:F35" si="2">D35*7%+D35</f>
        <v>211343583.7279</v>
      </c>
      <c r="F35" s="365">
        <f t="shared" si="2"/>
        <v>226137634.588853</v>
      </c>
      <c r="H35" s="377">
        <f t="shared" si="1"/>
        <v>0</v>
      </c>
      <c r="I35" s="377">
        <f t="shared" si="0"/>
        <v>0</v>
      </c>
      <c r="J35" s="377">
        <f t="shared" si="0"/>
        <v>0</v>
      </c>
      <c r="K35" s="377">
        <f t="shared" si="0"/>
        <v>0</v>
      </c>
      <c r="L35" s="377">
        <f t="shared" si="0"/>
        <v>0</v>
      </c>
      <c r="M35" s="377">
        <f t="shared" si="0"/>
        <v>0</v>
      </c>
    </row>
    <row r="36" spans="1:13">
      <c r="A36" s="363" t="s">
        <v>504</v>
      </c>
      <c r="B36" s="365">
        <f>B6+B23</f>
        <v>23580000</v>
      </c>
      <c r="C36" s="365">
        <f>C6+C23</f>
        <v>23923500</v>
      </c>
      <c r="D36" s="365">
        <f>C36*7%+C36</f>
        <v>25598145</v>
      </c>
      <c r="E36" s="365">
        <f t="shared" ref="E36:F36" si="3">D36*7%+D36</f>
        <v>27390015.149999999</v>
      </c>
      <c r="F36" s="365">
        <f t="shared" si="3"/>
        <v>29307316.210499998</v>
      </c>
      <c r="H36" s="377">
        <f t="shared" si="1"/>
        <v>0</v>
      </c>
      <c r="I36" s="377">
        <f t="shared" si="0"/>
        <v>0</v>
      </c>
      <c r="J36" s="377">
        <f t="shared" si="0"/>
        <v>0</v>
      </c>
      <c r="K36" s="377">
        <f t="shared" si="0"/>
        <v>0</v>
      </c>
      <c r="L36" s="377">
        <f t="shared" si="0"/>
        <v>0</v>
      </c>
      <c r="M36" s="377">
        <f t="shared" si="0"/>
        <v>0</v>
      </c>
    </row>
    <row r="37" spans="1:13">
      <c r="A37" s="363" t="s">
        <v>283</v>
      </c>
      <c r="B37" s="365">
        <f>B7+B24+B13+B12</f>
        <v>20776096</v>
      </c>
      <c r="C37" s="365">
        <f>C7+C24+C13+C12</f>
        <v>22973136</v>
      </c>
      <c r="D37" s="365">
        <f>C37*7%+C37</f>
        <v>24581255.52</v>
      </c>
      <c r="E37" s="365">
        <f t="shared" ref="E37:F37" si="4">D37*7%+D37</f>
        <v>26301943.406399999</v>
      </c>
      <c r="F37" s="365">
        <f t="shared" si="4"/>
        <v>28143079.444847997</v>
      </c>
      <c r="H37" s="377">
        <f t="shared" si="1"/>
        <v>0</v>
      </c>
      <c r="I37" s="377">
        <f t="shared" si="0"/>
        <v>0</v>
      </c>
      <c r="J37" s="377">
        <f t="shared" si="0"/>
        <v>0</v>
      </c>
      <c r="K37" s="377">
        <f t="shared" si="0"/>
        <v>0</v>
      </c>
      <c r="L37" s="377">
        <f t="shared" si="0"/>
        <v>0</v>
      </c>
      <c r="M37" s="377">
        <f t="shared" si="0"/>
        <v>0</v>
      </c>
    </row>
    <row r="38" spans="1:13">
      <c r="A38" s="359" t="s">
        <v>285</v>
      </c>
      <c r="B38" s="365">
        <f>B8+B25+B30+B14</f>
        <v>21726080</v>
      </c>
      <c r="C38" s="365">
        <f>C8+C25+C30+C14</f>
        <v>30147408</v>
      </c>
      <c r="D38" s="365">
        <f>C38*7%+C38</f>
        <v>32257726.559999999</v>
      </c>
      <c r="E38" s="365">
        <f t="shared" ref="E38:F38" si="5">D38*7%+D38</f>
        <v>34515767.419199996</v>
      </c>
      <c r="F38" s="365">
        <f t="shared" si="5"/>
        <v>36931871.138543993</v>
      </c>
      <c r="H38" s="376"/>
      <c r="I38" s="376"/>
      <c r="J38" s="376"/>
      <c r="K38" s="376"/>
      <c r="L38" s="376"/>
      <c r="M38" s="376"/>
    </row>
    <row r="39" spans="1:13">
      <c r="A39" s="364"/>
      <c r="B39" s="365"/>
      <c r="C39" s="364"/>
      <c r="D39" s="364"/>
      <c r="E39" s="364"/>
      <c r="F39" s="364"/>
    </row>
    <row r="40" spans="1:13">
      <c r="A40" s="364"/>
      <c r="B40" s="375">
        <f>B38+B37+B36+B35+B34</f>
        <v>347400449</v>
      </c>
      <c r="C40" s="375">
        <f t="shared" ref="C40:F40" si="6">C38+C37+C36+C35+C34</f>
        <v>403191845</v>
      </c>
      <c r="D40" s="375">
        <f t="shared" si="6"/>
        <v>478127477.05000001</v>
      </c>
      <c r="E40" s="375">
        <f t="shared" si="6"/>
        <v>497724291.70350003</v>
      </c>
      <c r="F40" s="375">
        <f t="shared" si="6"/>
        <v>518692883.38274503</v>
      </c>
    </row>
    <row r="41" spans="1:13">
      <c r="A41" s="364"/>
      <c r="B41" s="364"/>
      <c r="C41" s="364"/>
      <c r="D41" s="364"/>
      <c r="E41" s="364"/>
      <c r="F41" s="364"/>
    </row>
    <row r="42" spans="1:13">
      <c r="A42" s="364"/>
      <c r="B42" s="364"/>
      <c r="C42" s="364"/>
      <c r="D42" s="364"/>
      <c r="E42" s="364"/>
      <c r="F42" s="364"/>
    </row>
    <row r="43" spans="1:13">
      <c r="A43" s="364"/>
      <c r="B43" s="364"/>
      <c r="C43" s="364"/>
      <c r="D43" s="364"/>
      <c r="E43" s="364"/>
      <c r="F43" s="364"/>
    </row>
    <row r="44" spans="1:13">
      <c r="A44" s="364"/>
      <c r="B44" s="364"/>
      <c r="C44" s="364"/>
      <c r="D44" s="364"/>
      <c r="E44" s="364"/>
      <c r="F44" s="364"/>
    </row>
  </sheetData>
  <sheetProtection algorithmName="SHA-512" hashValue="GQhZakIJB6Ks7uaYIGbte4eHXhhAHiSWiy75/9wyMr2qZDxZcEEtdflMtKYImga/7OGLx7STbHdevmqNbzosUw==" saltValue="ODvs41eZvvn8BGSKb0tSpg==" spinCount="100000" sheet="1" objects="1" scenarios="1" selectLockedCells="1" selectUnlockedCells="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2"/>
  <sheetViews>
    <sheetView tabSelected="1" workbookViewId="0">
      <selection activeCell="O29" sqref="O29"/>
    </sheetView>
  </sheetViews>
  <sheetFormatPr baseColWidth="10" defaultColWidth="8.75" defaultRowHeight="11"/>
  <cols>
    <col min="1" max="1" width="53.75" customWidth="1"/>
    <col min="2" max="2" width="27.5" customWidth="1"/>
    <col min="3" max="3" width="20" customWidth="1"/>
    <col min="4" max="4" width="18" customWidth="1"/>
    <col min="5" max="5" width="26" customWidth="1"/>
  </cols>
  <sheetData>
    <row r="1" spans="1:5" ht="15">
      <c r="A1" s="360" t="s">
        <v>496</v>
      </c>
      <c r="B1" s="360" t="s">
        <v>497</v>
      </c>
      <c r="C1" s="360" t="s">
        <v>498</v>
      </c>
      <c r="D1" s="360" t="s">
        <v>510</v>
      </c>
      <c r="E1" s="360" t="s">
        <v>511</v>
      </c>
    </row>
    <row r="2" spans="1:5" ht="15">
      <c r="A2" s="351" t="s">
        <v>502</v>
      </c>
      <c r="B2" s="333">
        <v>347400449</v>
      </c>
      <c r="C2" s="333">
        <v>403191845</v>
      </c>
      <c r="D2" s="333">
        <v>776281662</v>
      </c>
      <c r="E2" s="333">
        <v>1605757603</v>
      </c>
    </row>
    <row r="3" spans="1:5" ht="15">
      <c r="A3" s="358" t="s">
        <v>503</v>
      </c>
      <c r="B3" s="332">
        <v>10767786</v>
      </c>
      <c r="C3" s="332">
        <v>10664293</v>
      </c>
      <c r="D3" s="332">
        <v>11500444</v>
      </c>
      <c r="E3" s="332">
        <v>12286769</v>
      </c>
    </row>
    <row r="4" spans="1:5">
      <c r="A4" s="359" t="s">
        <v>512</v>
      </c>
      <c r="B4" s="325">
        <v>675400</v>
      </c>
      <c r="C4" s="325">
        <v>675400</v>
      </c>
      <c r="D4" s="325">
        <v>684430</v>
      </c>
      <c r="E4" s="325">
        <v>691940</v>
      </c>
    </row>
    <row r="5" spans="1:5">
      <c r="A5" s="359" t="s">
        <v>513</v>
      </c>
      <c r="B5" s="325">
        <v>10092386</v>
      </c>
      <c r="C5" s="325">
        <v>9988893</v>
      </c>
      <c r="D5" s="325">
        <v>10816014</v>
      </c>
      <c r="E5" s="325">
        <v>11594829</v>
      </c>
    </row>
    <row r="6" spans="1:5">
      <c r="A6" s="359" t="s">
        <v>514</v>
      </c>
      <c r="B6" s="325">
        <v>0</v>
      </c>
      <c r="C6" s="325">
        <v>0</v>
      </c>
      <c r="D6" s="325">
        <v>0</v>
      </c>
      <c r="E6" s="325">
        <v>0</v>
      </c>
    </row>
    <row r="7" spans="1:5">
      <c r="A7" s="359" t="s">
        <v>515</v>
      </c>
      <c r="B7" s="325">
        <v>0</v>
      </c>
      <c r="C7" s="325">
        <v>0</v>
      </c>
      <c r="D7" s="325">
        <v>0</v>
      </c>
      <c r="E7" s="325">
        <v>0</v>
      </c>
    </row>
    <row r="8" spans="1:5" ht="15">
      <c r="A8" s="358" t="s">
        <v>505</v>
      </c>
      <c r="B8" s="332">
        <v>229736212</v>
      </c>
      <c r="C8" s="332">
        <v>279528992</v>
      </c>
      <c r="D8" s="332">
        <v>256787813</v>
      </c>
      <c r="E8" s="332">
        <v>241453817</v>
      </c>
    </row>
    <row r="9" spans="1:5">
      <c r="A9" s="359" t="s">
        <v>516</v>
      </c>
      <c r="B9" s="325">
        <v>0</v>
      </c>
      <c r="C9" s="325">
        <v>0</v>
      </c>
      <c r="D9" s="325">
        <v>0</v>
      </c>
      <c r="E9" s="325">
        <v>0</v>
      </c>
    </row>
    <row r="10" spans="1:5">
      <c r="A10" s="359" t="s">
        <v>381</v>
      </c>
      <c r="B10" s="325">
        <v>5577626</v>
      </c>
      <c r="C10" s="325">
        <v>7373135</v>
      </c>
      <c r="D10" s="325">
        <v>7473795</v>
      </c>
      <c r="E10" s="325">
        <v>7575293</v>
      </c>
    </row>
    <row r="11" spans="1:5">
      <c r="A11" s="359" t="s">
        <v>382</v>
      </c>
      <c r="B11" s="325">
        <v>112168055</v>
      </c>
      <c r="C11" s="325">
        <v>136825025</v>
      </c>
      <c r="D11" s="325">
        <v>138850362</v>
      </c>
      <c r="E11" s="325">
        <v>144354938</v>
      </c>
    </row>
    <row r="12" spans="1:5">
      <c r="A12" s="359" t="s">
        <v>486</v>
      </c>
      <c r="B12" s="325">
        <v>19581776</v>
      </c>
      <c r="C12" s="325">
        <v>21493112</v>
      </c>
      <c r="D12" s="325">
        <v>21654676</v>
      </c>
      <c r="E12" s="325">
        <v>22593814</v>
      </c>
    </row>
    <row r="13" spans="1:5">
      <c r="A13" s="359" t="s">
        <v>487</v>
      </c>
      <c r="B13" s="325">
        <v>3641765</v>
      </c>
      <c r="C13" s="325">
        <v>4515800</v>
      </c>
      <c r="D13" s="325">
        <v>5406945</v>
      </c>
      <c r="E13" s="325">
        <v>4594872</v>
      </c>
    </row>
    <row r="14" spans="1:5">
      <c r="A14" s="359" t="s">
        <v>517</v>
      </c>
      <c r="B14" s="325">
        <v>88766990</v>
      </c>
      <c r="C14" s="325">
        <v>109321920</v>
      </c>
      <c r="D14" s="325">
        <v>83402035</v>
      </c>
      <c r="E14" s="325">
        <v>62334900</v>
      </c>
    </row>
    <row r="15" spans="1:5" ht="15">
      <c r="A15" s="358" t="s">
        <v>506</v>
      </c>
      <c r="B15" s="332">
        <v>0</v>
      </c>
      <c r="C15" s="332">
        <v>0</v>
      </c>
      <c r="D15" s="332">
        <v>0</v>
      </c>
      <c r="E15" s="332">
        <v>0</v>
      </c>
    </row>
    <row r="16" spans="1:5">
      <c r="A16" s="359" t="s">
        <v>518</v>
      </c>
      <c r="B16" s="325">
        <v>0</v>
      </c>
      <c r="C16" s="325">
        <v>0</v>
      </c>
      <c r="D16" s="325">
        <v>0</v>
      </c>
      <c r="E16" s="325">
        <v>0</v>
      </c>
    </row>
    <row r="17" spans="1:5" ht="15">
      <c r="A17" s="358" t="s">
        <v>507</v>
      </c>
      <c r="B17" s="332">
        <v>106476863</v>
      </c>
      <c r="C17" s="332">
        <v>112513631</v>
      </c>
      <c r="D17" s="332">
        <v>507507817</v>
      </c>
      <c r="E17" s="332">
        <v>1351520047</v>
      </c>
    </row>
    <row r="18" spans="1:5">
      <c r="A18" s="359" t="s">
        <v>519</v>
      </c>
      <c r="B18" s="325">
        <v>22602200</v>
      </c>
      <c r="C18" s="325">
        <v>23711000</v>
      </c>
      <c r="D18" s="325">
        <v>24444600</v>
      </c>
      <c r="E18" s="325">
        <v>25944045</v>
      </c>
    </row>
    <row r="19" spans="1:5">
      <c r="A19" s="359"/>
      <c r="B19" s="325"/>
      <c r="C19" s="325"/>
      <c r="D19" s="325"/>
      <c r="E19" s="325"/>
    </row>
    <row r="20" spans="1:5">
      <c r="A20" s="359"/>
      <c r="B20" s="325"/>
      <c r="C20" s="325"/>
      <c r="D20" s="325"/>
      <c r="E20" s="325"/>
    </row>
    <row r="21" spans="1:5">
      <c r="A21" s="359"/>
      <c r="B21" s="325"/>
      <c r="C21" s="325"/>
      <c r="D21" s="325"/>
      <c r="E21" s="325"/>
    </row>
    <row r="22" spans="1:5">
      <c r="A22" s="359"/>
      <c r="B22" s="325"/>
      <c r="C22" s="325"/>
      <c r="D22" s="325"/>
      <c r="E22" s="325"/>
    </row>
    <row r="23" spans="1:5">
      <c r="A23" s="359" t="s">
        <v>520</v>
      </c>
      <c r="B23" s="325">
        <v>1452026</v>
      </c>
      <c r="C23" s="325">
        <v>1670288</v>
      </c>
      <c r="D23" s="325">
        <v>1812796</v>
      </c>
      <c r="E23" s="325">
        <v>1916960</v>
      </c>
    </row>
    <row r="24" spans="1:5">
      <c r="A24" s="359" t="s">
        <v>521</v>
      </c>
      <c r="B24" s="325">
        <v>6108389</v>
      </c>
      <c r="C24" s="325">
        <v>6751500</v>
      </c>
      <c r="D24" s="325">
        <v>6957945</v>
      </c>
      <c r="E24" s="325">
        <v>7188350</v>
      </c>
    </row>
    <row r="25" spans="1:5">
      <c r="A25" s="359" t="s">
        <v>522</v>
      </c>
      <c r="B25" s="325">
        <v>1215017</v>
      </c>
      <c r="C25" s="325">
        <v>1453963</v>
      </c>
      <c r="D25" s="325">
        <v>1472529</v>
      </c>
      <c r="E25" s="325">
        <v>1493260</v>
      </c>
    </row>
    <row r="26" spans="1:5">
      <c r="A26" s="359" t="s">
        <v>523</v>
      </c>
      <c r="B26" s="325">
        <v>64602020</v>
      </c>
      <c r="C26" s="325">
        <v>68151080</v>
      </c>
      <c r="D26" s="325">
        <v>46518547</v>
      </c>
      <c r="E26" s="325">
        <v>68653012</v>
      </c>
    </row>
    <row r="27" spans="1:5">
      <c r="A27" s="359" t="s">
        <v>524</v>
      </c>
      <c r="B27" s="325">
        <v>1034980</v>
      </c>
      <c r="C27" s="325">
        <v>1225800</v>
      </c>
      <c r="D27" s="325">
        <v>1247800</v>
      </c>
      <c r="E27" s="325">
        <v>1266800</v>
      </c>
    </row>
    <row r="28" spans="1:5">
      <c r="A28" s="359" t="s">
        <v>525</v>
      </c>
      <c r="B28" s="325">
        <v>9462231</v>
      </c>
      <c r="C28" s="325">
        <v>9550000</v>
      </c>
      <c r="D28" s="325">
        <v>425053600</v>
      </c>
      <c r="E28" s="325">
        <v>1245057620</v>
      </c>
    </row>
    <row r="29" spans="1:5" ht="15">
      <c r="A29" s="358" t="s">
        <v>508</v>
      </c>
      <c r="B29" s="332">
        <v>419588</v>
      </c>
      <c r="C29" s="332">
        <v>484929</v>
      </c>
      <c r="D29" s="332">
        <v>485588</v>
      </c>
      <c r="E29" s="332">
        <v>496970</v>
      </c>
    </row>
    <row r="30" spans="1:5">
      <c r="A30" s="359" t="s">
        <v>526</v>
      </c>
      <c r="B30" s="325">
        <v>419588</v>
      </c>
      <c r="C30" s="325">
        <v>484929</v>
      </c>
      <c r="D30" s="325">
        <v>485588</v>
      </c>
      <c r="E30" s="325">
        <v>496970</v>
      </c>
    </row>
    <row r="31" spans="1:5">
      <c r="A31" s="359" t="s">
        <v>527</v>
      </c>
      <c r="B31" s="325">
        <v>0</v>
      </c>
      <c r="C31" s="325">
        <v>0</v>
      </c>
      <c r="D31" s="325">
        <v>0</v>
      </c>
      <c r="E31" s="325">
        <v>0</v>
      </c>
    </row>
    <row r="32" spans="1:5" ht="15">
      <c r="A32" s="353" t="s">
        <v>488</v>
      </c>
      <c r="B32" s="354">
        <v>347400449</v>
      </c>
      <c r="C32" s="354">
        <v>403191845</v>
      </c>
      <c r="D32" s="354">
        <v>776281662</v>
      </c>
      <c r="E32" s="354">
        <v>1605757603</v>
      </c>
    </row>
  </sheetData>
  <sheetProtection algorithmName="SHA-512" hashValue="0YJkuI1yL8tnya1JNLPFz4r9OGtCWJb19eSBGnLKlNMdFpgs5Wg6DK15dod1XP/wUWuHwXldGXJ7CdRCRm40Tw==" saltValue="kcTiPL5FIVMxanp3QDZeDg=="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47"/>
  <sheetViews>
    <sheetView topLeftCell="A4" zoomScaleSheetLayoutView="100" workbookViewId="0">
      <selection activeCell="B16" sqref="B16:G16"/>
    </sheetView>
  </sheetViews>
  <sheetFormatPr baseColWidth="10" defaultColWidth="9.25" defaultRowHeight="14"/>
  <cols>
    <col min="1" max="1" width="11.25" style="15" customWidth="1"/>
    <col min="2" max="2" width="50.75" style="14" customWidth="1"/>
    <col min="3" max="7" width="11.25" style="15" customWidth="1"/>
    <col min="8" max="8" width="1.75" style="14" customWidth="1"/>
    <col min="9" max="9" width="9.25" style="15" customWidth="1"/>
    <col min="10" max="10" width="50.75" style="15" customWidth="1"/>
    <col min="11" max="15" width="9.25" style="15"/>
    <col min="16" max="16" width="1.5" style="15" customWidth="1"/>
    <col min="17" max="17" width="10.75" style="15" customWidth="1"/>
    <col min="18" max="18" width="50.75" style="15" customWidth="1"/>
    <col min="19" max="23" width="10.75" style="15" customWidth="1"/>
    <col min="24" max="16384" width="9.25" style="15"/>
  </cols>
  <sheetData>
    <row r="1" spans="1:23" s="1" customFormat="1">
      <c r="A1" s="393" t="s">
        <v>62</v>
      </c>
      <c r="B1" s="393"/>
      <c r="C1" s="393"/>
      <c r="D1" s="393"/>
      <c r="E1" s="393"/>
      <c r="F1" s="393"/>
      <c r="G1" s="393"/>
      <c r="H1" s="397" t="s">
        <v>15</v>
      </c>
      <c r="I1" s="398" t="s">
        <v>89</v>
      </c>
      <c r="J1" s="398"/>
      <c r="K1" s="398"/>
      <c r="L1" s="398"/>
      <c r="M1" s="398"/>
      <c r="N1" s="398"/>
      <c r="O1" s="398"/>
      <c r="P1" s="399"/>
      <c r="Q1" s="393" t="s">
        <v>60</v>
      </c>
      <c r="R1" s="393"/>
      <c r="S1" s="393"/>
      <c r="T1" s="393"/>
      <c r="U1" s="393"/>
      <c r="V1" s="393"/>
      <c r="W1" s="393"/>
    </row>
    <row r="2" spans="1:23" s="1" customFormat="1">
      <c r="A2" s="394"/>
      <c r="B2" s="394"/>
      <c r="C2" s="394"/>
      <c r="D2" s="394"/>
      <c r="E2" s="394"/>
      <c r="F2" s="394"/>
      <c r="G2" s="394"/>
      <c r="H2" s="397"/>
      <c r="I2" s="395"/>
      <c r="J2" s="395"/>
      <c r="K2" s="395"/>
      <c r="L2" s="395"/>
      <c r="M2" s="395"/>
      <c r="N2" s="395"/>
      <c r="O2" s="395"/>
      <c r="P2" s="399"/>
      <c r="Q2" s="396"/>
      <c r="R2" s="396"/>
      <c r="S2" s="396"/>
      <c r="T2" s="396"/>
      <c r="U2" s="396"/>
      <c r="V2" s="396"/>
      <c r="W2" s="396"/>
    </row>
    <row r="3" spans="1:23" s="1" customFormat="1">
      <c r="A3" s="400" t="s">
        <v>65</v>
      </c>
      <c r="B3" s="400"/>
      <c r="C3" s="400"/>
      <c r="D3" s="400"/>
      <c r="E3" s="400"/>
      <c r="F3" s="400"/>
      <c r="G3" s="400"/>
      <c r="H3" s="397"/>
      <c r="I3" s="401" t="s">
        <v>90</v>
      </c>
      <c r="J3" s="401"/>
      <c r="K3" s="401"/>
      <c r="L3" s="401"/>
      <c r="M3" s="401"/>
      <c r="N3" s="401"/>
      <c r="O3" s="401"/>
      <c r="P3" s="399"/>
      <c r="Q3" s="400" t="s">
        <v>64</v>
      </c>
      <c r="R3" s="400"/>
      <c r="S3" s="400"/>
      <c r="T3" s="400"/>
      <c r="U3" s="400"/>
      <c r="V3" s="400"/>
      <c r="W3" s="400"/>
    </row>
    <row r="4" spans="1:23" s="2" customFormat="1" ht="42.25" customHeight="1">
      <c r="A4" s="40">
        <v>0</v>
      </c>
      <c r="B4" s="402" t="s">
        <v>14</v>
      </c>
      <c r="C4" s="402"/>
      <c r="D4" s="402"/>
      <c r="E4" s="402"/>
      <c r="F4" s="402"/>
      <c r="G4" s="402"/>
      <c r="H4" s="397"/>
      <c r="I4" s="50">
        <f>Q4</f>
        <v>0</v>
      </c>
      <c r="J4" s="402" t="s">
        <v>14</v>
      </c>
      <c r="K4" s="402"/>
      <c r="L4" s="402"/>
      <c r="M4" s="402"/>
      <c r="N4" s="402"/>
      <c r="O4" s="402"/>
      <c r="P4" s="399"/>
      <c r="Q4" s="40">
        <f>A4</f>
        <v>0</v>
      </c>
      <c r="R4" s="402" t="s">
        <v>14</v>
      </c>
      <c r="S4" s="402"/>
      <c r="T4" s="402"/>
      <c r="U4" s="402"/>
      <c r="V4" s="402"/>
      <c r="W4" s="402"/>
    </row>
    <row r="5" spans="1:23" s="2" customFormat="1">
      <c r="A5" s="391"/>
      <c r="B5" s="391"/>
      <c r="C5" s="391"/>
      <c r="D5" s="391"/>
      <c r="E5" s="391"/>
      <c r="F5" s="391"/>
      <c r="G5" s="391"/>
      <c r="H5" s="397"/>
      <c r="I5" s="392"/>
      <c r="J5" s="392"/>
      <c r="K5" s="392"/>
      <c r="L5" s="392"/>
      <c r="M5" s="392"/>
      <c r="N5" s="392"/>
      <c r="O5" s="392"/>
      <c r="P5" s="399"/>
      <c r="Q5" s="391"/>
      <c r="R5" s="391"/>
      <c r="S5" s="391"/>
      <c r="T5" s="391"/>
      <c r="U5" s="391"/>
      <c r="V5" s="391"/>
      <c r="W5" s="391"/>
    </row>
    <row r="6" spans="1:23" s="1" customFormat="1" ht="14.25" customHeight="1">
      <c r="A6" s="400" t="s">
        <v>235</v>
      </c>
      <c r="B6" s="400"/>
      <c r="C6" s="400"/>
      <c r="D6" s="400"/>
      <c r="E6" s="400"/>
      <c r="F6" s="400"/>
      <c r="G6" s="400"/>
      <c r="H6" s="397"/>
      <c r="I6" s="401" t="s">
        <v>236</v>
      </c>
      <c r="J6" s="401"/>
      <c r="K6" s="401"/>
      <c r="L6" s="401"/>
      <c r="M6" s="401"/>
      <c r="N6" s="401"/>
      <c r="O6" s="401"/>
      <c r="P6" s="399"/>
      <c r="Q6" s="400" t="s">
        <v>61</v>
      </c>
      <c r="R6" s="400"/>
      <c r="S6" s="400"/>
      <c r="T6" s="400"/>
      <c r="U6" s="400"/>
      <c r="V6" s="400"/>
      <c r="W6" s="400"/>
    </row>
    <row r="7" spans="1:23" s="2" customFormat="1" ht="41.25" customHeight="1">
      <c r="A7" s="40">
        <v>0</v>
      </c>
      <c r="B7" s="402" t="s">
        <v>14</v>
      </c>
      <c r="C7" s="402"/>
      <c r="D7" s="402"/>
      <c r="E7" s="402"/>
      <c r="F7" s="402"/>
      <c r="G7" s="402"/>
      <c r="H7" s="397"/>
      <c r="I7" s="50">
        <f>Q7</f>
        <v>0</v>
      </c>
      <c r="J7" s="403" t="s">
        <v>14</v>
      </c>
      <c r="K7" s="403"/>
      <c r="L7" s="403"/>
      <c r="M7" s="403"/>
      <c r="N7" s="403"/>
      <c r="O7" s="403"/>
      <c r="P7" s="399"/>
      <c r="Q7" s="40">
        <f>A7</f>
        <v>0</v>
      </c>
      <c r="R7" s="402" t="s">
        <v>14</v>
      </c>
      <c r="S7" s="402"/>
      <c r="T7" s="402"/>
      <c r="U7" s="402"/>
      <c r="V7" s="402"/>
      <c r="W7" s="402"/>
    </row>
    <row r="8" spans="1:23" s="2" customFormat="1">
      <c r="A8" s="391"/>
      <c r="B8" s="391"/>
      <c r="C8" s="391"/>
      <c r="D8" s="391"/>
      <c r="E8" s="391"/>
      <c r="F8" s="391"/>
      <c r="G8" s="391"/>
      <c r="H8" s="397"/>
      <c r="I8" s="392"/>
      <c r="J8" s="392"/>
      <c r="K8" s="392"/>
      <c r="L8" s="392"/>
      <c r="M8" s="392"/>
      <c r="N8" s="392"/>
      <c r="O8" s="392"/>
      <c r="P8" s="399"/>
      <c r="Q8" s="391"/>
      <c r="R8" s="391"/>
      <c r="S8" s="391"/>
      <c r="T8" s="391"/>
      <c r="U8" s="391"/>
      <c r="V8" s="391"/>
      <c r="W8" s="391"/>
    </row>
    <row r="9" spans="1:23" s="1" customFormat="1" ht="30.75" customHeight="1">
      <c r="A9" s="400" t="s">
        <v>237</v>
      </c>
      <c r="B9" s="400"/>
      <c r="C9" s="400"/>
      <c r="D9" s="400"/>
      <c r="E9" s="400"/>
      <c r="F9" s="400"/>
      <c r="G9" s="400"/>
      <c r="H9" s="397"/>
      <c r="I9" s="401" t="s">
        <v>238</v>
      </c>
      <c r="J9" s="401"/>
      <c r="K9" s="401"/>
      <c r="L9" s="401"/>
      <c r="M9" s="401"/>
      <c r="N9" s="401"/>
      <c r="O9" s="401"/>
      <c r="P9" s="399"/>
      <c r="Q9" s="400" t="s">
        <v>63</v>
      </c>
      <c r="R9" s="400"/>
      <c r="S9" s="400"/>
      <c r="T9" s="400"/>
      <c r="U9" s="400"/>
      <c r="V9" s="400"/>
      <c r="W9" s="400"/>
    </row>
    <row r="10" spans="1:23" s="2" customFormat="1" ht="42.25" customHeight="1">
      <c r="A10" s="40">
        <v>0</v>
      </c>
      <c r="B10" s="402" t="s">
        <v>14</v>
      </c>
      <c r="C10" s="402"/>
      <c r="D10" s="402"/>
      <c r="E10" s="402"/>
      <c r="F10" s="402"/>
      <c r="G10" s="402"/>
      <c r="H10" s="397"/>
      <c r="I10" s="50">
        <f>Q10</f>
        <v>0</v>
      </c>
      <c r="J10" s="403" t="s">
        <v>14</v>
      </c>
      <c r="K10" s="403"/>
      <c r="L10" s="403"/>
      <c r="M10" s="403"/>
      <c r="N10" s="403"/>
      <c r="O10" s="403"/>
      <c r="P10" s="399"/>
      <c r="Q10" s="40">
        <f>A10</f>
        <v>0</v>
      </c>
      <c r="R10" s="402" t="s">
        <v>14</v>
      </c>
      <c r="S10" s="402"/>
      <c r="T10" s="402"/>
      <c r="U10" s="402"/>
      <c r="V10" s="402"/>
      <c r="W10" s="402"/>
    </row>
    <row r="11" spans="1:23" s="1" customFormat="1">
      <c r="A11" s="394"/>
      <c r="B11" s="394"/>
      <c r="C11" s="394"/>
      <c r="D11" s="394"/>
      <c r="E11" s="394"/>
      <c r="F11" s="394"/>
      <c r="G11" s="394"/>
      <c r="H11" s="397"/>
      <c r="I11" s="395"/>
      <c r="J11" s="395"/>
      <c r="K11" s="395"/>
      <c r="L11" s="395"/>
      <c r="M11" s="395"/>
      <c r="N11" s="395"/>
      <c r="O11" s="395"/>
      <c r="P11" s="399"/>
      <c r="Q11" s="396"/>
      <c r="R11" s="396"/>
      <c r="S11" s="396"/>
      <c r="T11" s="396"/>
      <c r="U11" s="396"/>
      <c r="V11" s="396"/>
      <c r="W11" s="396"/>
    </row>
    <row r="12" spans="1:23" s="2" customFormat="1">
      <c r="A12" s="400" t="s">
        <v>86</v>
      </c>
      <c r="B12" s="405"/>
      <c r="C12" s="405"/>
      <c r="D12" s="405"/>
      <c r="E12" s="405"/>
      <c r="F12" s="405"/>
      <c r="G12" s="405"/>
      <c r="H12" s="397"/>
      <c r="I12" s="401" t="s">
        <v>91</v>
      </c>
      <c r="J12" s="406"/>
      <c r="K12" s="406"/>
      <c r="L12" s="406"/>
      <c r="M12" s="406"/>
      <c r="N12" s="406"/>
      <c r="O12" s="406"/>
      <c r="P12" s="399"/>
      <c r="Q12" s="400" t="s">
        <v>66</v>
      </c>
      <c r="R12" s="405"/>
      <c r="S12" s="405"/>
      <c r="T12" s="405"/>
      <c r="U12" s="405"/>
      <c r="V12" s="405"/>
      <c r="W12" s="405"/>
    </row>
    <row r="13" spans="1:23" s="2" customFormat="1" ht="40.5" customHeight="1">
      <c r="A13" s="40">
        <v>0</v>
      </c>
      <c r="B13" s="402" t="s">
        <v>14</v>
      </c>
      <c r="C13" s="402"/>
      <c r="D13" s="402"/>
      <c r="E13" s="402"/>
      <c r="F13" s="402"/>
      <c r="G13" s="402"/>
      <c r="H13" s="397"/>
      <c r="I13" s="50">
        <f>Q13</f>
        <v>0</v>
      </c>
      <c r="J13" s="403" t="s">
        <v>14</v>
      </c>
      <c r="K13" s="403"/>
      <c r="L13" s="403"/>
      <c r="M13" s="403"/>
      <c r="N13" s="403"/>
      <c r="O13" s="403"/>
      <c r="P13" s="399"/>
      <c r="Q13" s="40">
        <f>A13</f>
        <v>0</v>
      </c>
      <c r="R13" s="402" t="s">
        <v>14</v>
      </c>
      <c r="S13" s="402"/>
      <c r="T13" s="402"/>
      <c r="U13" s="402"/>
      <c r="V13" s="402"/>
      <c r="W13" s="402"/>
    </row>
    <row r="14" spans="1:23" s="2" customFormat="1">
      <c r="A14" s="391"/>
      <c r="B14" s="391"/>
      <c r="C14" s="391"/>
      <c r="D14" s="391"/>
      <c r="E14" s="391"/>
      <c r="F14" s="391"/>
      <c r="G14" s="391"/>
      <c r="H14" s="397"/>
      <c r="I14" s="392"/>
      <c r="J14" s="392"/>
      <c r="K14" s="392"/>
      <c r="L14" s="392"/>
      <c r="M14" s="392"/>
      <c r="N14" s="392"/>
      <c r="O14" s="392"/>
      <c r="P14" s="399"/>
      <c r="Q14" s="391"/>
      <c r="R14" s="391"/>
      <c r="S14" s="391"/>
      <c r="T14" s="391"/>
      <c r="U14" s="391"/>
      <c r="V14" s="391"/>
      <c r="W14" s="391"/>
    </row>
    <row r="15" spans="1:23" s="2" customFormat="1">
      <c r="A15" s="400" t="s">
        <v>85</v>
      </c>
      <c r="B15" s="405"/>
      <c r="C15" s="405"/>
      <c r="D15" s="405"/>
      <c r="E15" s="405"/>
      <c r="F15" s="405"/>
      <c r="G15" s="405"/>
      <c r="H15" s="397"/>
      <c r="I15" s="401" t="s">
        <v>92</v>
      </c>
      <c r="J15" s="406"/>
      <c r="K15" s="406"/>
      <c r="L15" s="406"/>
      <c r="M15" s="406"/>
      <c r="N15" s="406"/>
      <c r="O15" s="406"/>
      <c r="P15" s="399"/>
      <c r="Q15" s="400" t="s">
        <v>67</v>
      </c>
      <c r="R15" s="405"/>
      <c r="S15" s="405"/>
      <c r="T15" s="405"/>
      <c r="U15" s="405"/>
      <c r="V15" s="405"/>
      <c r="W15" s="405"/>
    </row>
    <row r="16" spans="1:23" s="2" customFormat="1" ht="43.75" customHeight="1">
      <c r="A16" s="40">
        <v>0</v>
      </c>
      <c r="B16" s="402" t="s">
        <v>14</v>
      </c>
      <c r="C16" s="402"/>
      <c r="D16" s="402"/>
      <c r="E16" s="402"/>
      <c r="F16" s="402"/>
      <c r="G16" s="402"/>
      <c r="H16" s="397"/>
      <c r="I16" s="50">
        <f>Q16</f>
        <v>0</v>
      </c>
      <c r="J16" s="403" t="s">
        <v>14</v>
      </c>
      <c r="K16" s="403"/>
      <c r="L16" s="403"/>
      <c r="M16" s="403"/>
      <c r="N16" s="403"/>
      <c r="O16" s="403"/>
      <c r="P16" s="399"/>
      <c r="Q16" s="40">
        <f>A16</f>
        <v>0</v>
      </c>
      <c r="R16" s="402" t="s">
        <v>14</v>
      </c>
      <c r="S16" s="402"/>
      <c r="T16" s="402"/>
      <c r="U16" s="402"/>
      <c r="V16" s="402"/>
      <c r="W16" s="402"/>
    </row>
    <row r="17" spans="1:23" s="1" customFormat="1">
      <c r="A17" s="394"/>
      <c r="B17" s="394"/>
      <c r="C17" s="394"/>
      <c r="D17" s="394"/>
      <c r="E17" s="394"/>
      <c r="F17" s="394"/>
      <c r="G17" s="394"/>
      <c r="H17" s="397"/>
      <c r="I17" s="395"/>
      <c r="J17" s="395"/>
      <c r="K17" s="395"/>
      <c r="L17" s="395"/>
      <c r="M17" s="395"/>
      <c r="N17" s="395"/>
      <c r="O17" s="395"/>
      <c r="P17" s="399"/>
      <c r="Q17" s="396"/>
      <c r="R17" s="396"/>
      <c r="S17" s="396"/>
      <c r="T17" s="396"/>
      <c r="U17" s="396"/>
      <c r="V17" s="396"/>
      <c r="W17" s="396"/>
    </row>
    <row r="18" spans="1:23" s="2" customFormat="1">
      <c r="A18" s="400" t="s">
        <v>73</v>
      </c>
      <c r="B18" s="400"/>
      <c r="C18" s="400"/>
      <c r="D18" s="400"/>
      <c r="E18" s="400"/>
      <c r="F18" s="400"/>
      <c r="G18" s="400"/>
      <c r="H18" s="397"/>
      <c r="I18" s="407" t="s">
        <v>93</v>
      </c>
      <c r="J18" s="407"/>
      <c r="K18" s="407"/>
      <c r="L18" s="407"/>
      <c r="M18" s="407"/>
      <c r="N18" s="407"/>
      <c r="O18" s="407"/>
      <c r="P18" s="399"/>
      <c r="Q18" s="408" t="s">
        <v>16</v>
      </c>
      <c r="R18" s="408"/>
      <c r="S18" s="408"/>
      <c r="T18" s="408"/>
      <c r="U18" s="408"/>
      <c r="V18" s="408"/>
      <c r="W18" s="408"/>
    </row>
    <row r="19" spans="1:23" s="2" customFormat="1" ht="42.25" customHeight="1">
      <c r="A19" s="409" t="s">
        <v>14</v>
      </c>
      <c r="B19" s="409"/>
      <c r="C19" s="409"/>
      <c r="D19" s="409"/>
      <c r="E19" s="409"/>
      <c r="F19" s="409"/>
      <c r="G19" s="409"/>
      <c r="H19" s="397"/>
      <c r="I19" s="410" t="s">
        <v>14</v>
      </c>
      <c r="J19" s="410"/>
      <c r="K19" s="410"/>
      <c r="L19" s="410"/>
      <c r="M19" s="410"/>
      <c r="N19" s="410"/>
      <c r="O19" s="410"/>
      <c r="P19" s="399"/>
      <c r="Q19" s="409" t="s">
        <v>14</v>
      </c>
      <c r="R19" s="409"/>
      <c r="S19" s="409"/>
      <c r="T19" s="409"/>
      <c r="U19" s="409"/>
      <c r="V19" s="409"/>
      <c r="W19" s="409"/>
    </row>
    <row r="20" spans="1:23" s="2" customFormat="1">
      <c r="A20" s="400"/>
      <c r="B20" s="400"/>
      <c r="C20" s="400"/>
      <c r="D20" s="400"/>
      <c r="E20" s="400"/>
      <c r="F20" s="400"/>
      <c r="G20" s="400"/>
      <c r="H20" s="397"/>
      <c r="I20" s="407"/>
      <c r="J20" s="407"/>
      <c r="K20" s="407"/>
      <c r="L20" s="407"/>
      <c r="M20" s="407"/>
      <c r="N20" s="407"/>
      <c r="O20" s="407"/>
      <c r="P20" s="399"/>
      <c r="Q20" s="408"/>
      <c r="R20" s="408"/>
      <c r="S20" s="408"/>
      <c r="T20" s="408"/>
      <c r="U20" s="408"/>
      <c r="V20" s="408"/>
      <c r="W20" s="408"/>
    </row>
    <row r="21" spans="1:23" s="2" customFormat="1">
      <c r="A21" s="400" t="s">
        <v>17</v>
      </c>
      <c r="B21" s="400"/>
      <c r="C21" s="400"/>
      <c r="D21" s="400"/>
      <c r="E21" s="400"/>
      <c r="F21" s="400"/>
      <c r="G21" s="400"/>
      <c r="H21" s="397"/>
      <c r="I21" s="407" t="s">
        <v>94</v>
      </c>
      <c r="J21" s="407"/>
      <c r="K21" s="407"/>
      <c r="L21" s="407"/>
      <c r="M21" s="407"/>
      <c r="N21" s="407"/>
      <c r="O21" s="407"/>
      <c r="P21" s="399"/>
      <c r="Q21" s="408" t="s">
        <v>18</v>
      </c>
      <c r="R21" s="408"/>
      <c r="S21" s="408"/>
      <c r="T21" s="408"/>
      <c r="U21" s="408"/>
      <c r="V21" s="408"/>
      <c r="W21" s="408"/>
    </row>
    <row r="22" spans="1:23" s="2" customFormat="1" ht="43" customHeight="1">
      <c r="A22" s="409" t="s">
        <v>14</v>
      </c>
      <c r="B22" s="409"/>
      <c r="C22" s="409"/>
      <c r="D22" s="409"/>
      <c r="E22" s="409"/>
      <c r="F22" s="409"/>
      <c r="G22" s="409"/>
      <c r="H22" s="397"/>
      <c r="I22" s="410" t="s">
        <v>14</v>
      </c>
      <c r="J22" s="410"/>
      <c r="K22" s="410"/>
      <c r="L22" s="410"/>
      <c r="M22" s="410"/>
      <c r="N22" s="410"/>
      <c r="O22" s="410"/>
      <c r="P22" s="399"/>
      <c r="Q22" s="409" t="s">
        <v>14</v>
      </c>
      <c r="R22" s="409"/>
      <c r="S22" s="409"/>
      <c r="T22" s="409"/>
      <c r="U22" s="409"/>
      <c r="V22" s="409"/>
      <c r="W22" s="409"/>
    </row>
    <row r="23" spans="1:23" s="2" customFormat="1">
      <c r="A23" s="400"/>
      <c r="B23" s="400"/>
      <c r="C23" s="400"/>
      <c r="D23" s="400"/>
      <c r="E23" s="400"/>
      <c r="F23" s="400"/>
      <c r="G23" s="400"/>
      <c r="H23" s="397"/>
      <c r="I23" s="407"/>
      <c r="J23" s="407"/>
      <c r="K23" s="407"/>
      <c r="L23" s="407"/>
      <c r="M23" s="407"/>
      <c r="N23" s="407"/>
      <c r="O23" s="407"/>
      <c r="P23" s="399"/>
      <c r="Q23" s="408"/>
      <c r="R23" s="408"/>
      <c r="S23" s="408"/>
      <c r="T23" s="408"/>
      <c r="U23" s="408"/>
      <c r="V23" s="408"/>
      <c r="W23" s="408"/>
    </row>
    <row r="24" spans="1:23" s="2" customFormat="1">
      <c r="A24" s="400" t="s">
        <v>74</v>
      </c>
      <c r="B24" s="400"/>
      <c r="C24" s="400"/>
      <c r="D24" s="400"/>
      <c r="E24" s="400"/>
      <c r="F24" s="400"/>
      <c r="G24" s="400"/>
      <c r="H24" s="397"/>
      <c r="I24" s="407" t="s">
        <v>95</v>
      </c>
      <c r="J24" s="407"/>
      <c r="K24" s="407"/>
      <c r="L24" s="407"/>
      <c r="M24" s="407"/>
      <c r="N24" s="407"/>
      <c r="O24" s="407"/>
      <c r="P24" s="399"/>
      <c r="Q24" s="408" t="s">
        <v>19</v>
      </c>
      <c r="R24" s="408"/>
      <c r="S24" s="408"/>
      <c r="T24" s="408"/>
      <c r="U24" s="408"/>
      <c r="V24" s="408"/>
      <c r="W24" s="408"/>
    </row>
    <row r="25" spans="1:23" s="2" customFormat="1" ht="41.25" customHeight="1">
      <c r="A25" s="409" t="s">
        <v>14</v>
      </c>
      <c r="B25" s="409"/>
      <c r="C25" s="409"/>
      <c r="D25" s="409"/>
      <c r="E25" s="409"/>
      <c r="F25" s="409"/>
      <c r="G25" s="409"/>
      <c r="H25" s="397"/>
      <c r="I25" s="410" t="s">
        <v>14</v>
      </c>
      <c r="J25" s="410"/>
      <c r="K25" s="410"/>
      <c r="L25" s="410"/>
      <c r="M25" s="410"/>
      <c r="N25" s="410"/>
      <c r="O25" s="410"/>
      <c r="P25" s="399"/>
      <c r="Q25" s="409" t="s">
        <v>14</v>
      </c>
      <c r="R25" s="409"/>
      <c r="S25" s="409"/>
      <c r="T25" s="409"/>
      <c r="U25" s="409"/>
      <c r="V25" s="409"/>
      <c r="W25" s="409"/>
    </row>
    <row r="26" spans="1:23" s="2" customFormat="1">
      <c r="A26" s="414"/>
      <c r="B26" s="414"/>
      <c r="C26" s="414"/>
      <c r="D26" s="414"/>
      <c r="E26" s="414"/>
      <c r="F26" s="414"/>
      <c r="G26" s="414"/>
      <c r="H26" s="397"/>
      <c r="I26" s="415"/>
      <c r="J26" s="415"/>
      <c r="K26" s="415"/>
      <c r="L26" s="415"/>
      <c r="M26" s="415"/>
      <c r="N26" s="415"/>
      <c r="O26" s="415"/>
      <c r="P26" s="399"/>
      <c r="Q26" s="414"/>
      <c r="R26" s="414"/>
      <c r="S26" s="414"/>
      <c r="T26" s="414"/>
      <c r="U26" s="414"/>
      <c r="V26" s="414"/>
      <c r="W26" s="414"/>
    </row>
    <row r="27" spans="1:23" s="1" customFormat="1">
      <c r="A27" s="405" t="s">
        <v>75</v>
      </c>
      <c r="B27" s="405"/>
      <c r="C27" s="405"/>
      <c r="D27" s="405"/>
      <c r="E27" s="405"/>
      <c r="F27" s="405"/>
      <c r="G27" s="405"/>
      <c r="H27" s="397"/>
      <c r="I27" s="406" t="s">
        <v>96</v>
      </c>
      <c r="J27" s="406"/>
      <c r="K27" s="406"/>
      <c r="L27" s="406"/>
      <c r="M27" s="406"/>
      <c r="N27" s="406"/>
      <c r="O27" s="406"/>
      <c r="P27" s="399"/>
      <c r="Q27" s="405" t="s">
        <v>28</v>
      </c>
      <c r="R27" s="405"/>
      <c r="S27" s="405"/>
      <c r="T27" s="405"/>
      <c r="U27" s="405"/>
      <c r="V27" s="405"/>
      <c r="W27" s="405"/>
    </row>
    <row r="28" spans="1:23" s="1" customFormat="1" ht="84" customHeight="1">
      <c r="A28" s="409" t="s">
        <v>68</v>
      </c>
      <c r="B28" s="404"/>
      <c r="C28" s="404"/>
      <c r="D28" s="404"/>
      <c r="E28" s="404"/>
      <c r="F28" s="404"/>
      <c r="G28" s="404"/>
      <c r="H28" s="397"/>
      <c r="I28" s="410" t="s">
        <v>29</v>
      </c>
      <c r="J28" s="453"/>
      <c r="K28" s="453"/>
      <c r="L28" s="453"/>
      <c r="M28" s="453"/>
      <c r="N28" s="453"/>
      <c r="O28" s="453"/>
      <c r="P28" s="399"/>
      <c r="Q28" s="409" t="s">
        <v>29</v>
      </c>
      <c r="R28" s="404"/>
      <c r="S28" s="404"/>
      <c r="T28" s="404"/>
      <c r="U28" s="404"/>
      <c r="V28" s="404"/>
      <c r="W28" s="404"/>
    </row>
    <row r="29" spans="1:23" s="2" customFormat="1">
      <c r="A29" s="413"/>
      <c r="B29" s="413"/>
      <c r="C29" s="413"/>
      <c r="D29" s="413"/>
      <c r="E29" s="413"/>
      <c r="F29" s="413"/>
      <c r="G29" s="413"/>
      <c r="H29" s="397"/>
      <c r="I29" s="407"/>
      <c r="J29" s="407"/>
      <c r="K29" s="407"/>
      <c r="L29" s="407"/>
      <c r="M29" s="407"/>
      <c r="N29" s="407"/>
      <c r="O29" s="407"/>
      <c r="P29" s="399"/>
      <c r="Q29" s="408"/>
      <c r="R29" s="408"/>
      <c r="S29" s="408"/>
      <c r="T29" s="408"/>
      <c r="U29" s="408"/>
      <c r="V29" s="408"/>
      <c r="W29" s="408"/>
    </row>
    <row r="30" spans="1:23" s="1" customFormat="1">
      <c r="A30" s="393" t="s">
        <v>88</v>
      </c>
      <c r="B30" s="393"/>
      <c r="C30" s="393"/>
      <c r="D30" s="393"/>
      <c r="E30" s="393"/>
      <c r="F30" s="393"/>
      <c r="G30" s="393"/>
      <c r="H30" s="397"/>
      <c r="I30" s="398" t="s">
        <v>97</v>
      </c>
      <c r="J30" s="398"/>
      <c r="K30" s="398"/>
      <c r="L30" s="398"/>
      <c r="M30" s="398"/>
      <c r="N30" s="398"/>
      <c r="O30" s="398"/>
      <c r="P30" s="399"/>
      <c r="Q30" s="393" t="s">
        <v>20</v>
      </c>
      <c r="R30" s="393"/>
      <c r="S30" s="393"/>
      <c r="T30" s="393"/>
      <c r="U30" s="393"/>
      <c r="V30" s="393"/>
      <c r="W30" s="393"/>
    </row>
    <row r="31" spans="1:23" s="1" customFormat="1">
      <c r="A31" s="422"/>
      <c r="B31" s="422"/>
      <c r="C31" s="422"/>
      <c r="D31" s="422"/>
      <c r="E31" s="422"/>
      <c r="F31" s="422"/>
      <c r="G31" s="422"/>
      <c r="H31" s="397"/>
      <c r="I31" s="406"/>
      <c r="J31" s="406"/>
      <c r="K31" s="406"/>
      <c r="L31" s="406"/>
      <c r="M31" s="406"/>
      <c r="N31" s="406"/>
      <c r="O31" s="406"/>
      <c r="P31" s="399"/>
      <c r="Q31" s="405"/>
      <c r="R31" s="405"/>
      <c r="S31" s="405"/>
      <c r="T31" s="405"/>
      <c r="U31" s="405"/>
      <c r="V31" s="405"/>
      <c r="W31" s="405"/>
    </row>
    <row r="32" spans="1:23" s="3" customFormat="1" ht="60">
      <c r="A32" s="416"/>
      <c r="B32" s="416"/>
      <c r="C32" s="49" t="s">
        <v>71</v>
      </c>
      <c r="D32" s="49" t="s">
        <v>72</v>
      </c>
      <c r="E32" s="49" t="s">
        <v>76</v>
      </c>
      <c r="F32" s="49" t="s">
        <v>77</v>
      </c>
      <c r="G32" s="49" t="s">
        <v>78</v>
      </c>
      <c r="H32" s="397"/>
      <c r="I32" s="417" t="s">
        <v>98</v>
      </c>
      <c r="J32" s="417"/>
      <c r="K32" s="51" t="s">
        <v>239</v>
      </c>
      <c r="L32" s="51" t="s">
        <v>240</v>
      </c>
      <c r="M32" s="51" t="s">
        <v>241</v>
      </c>
      <c r="N32" s="51" t="s">
        <v>242</v>
      </c>
      <c r="O32" s="51" t="s">
        <v>243</v>
      </c>
      <c r="P32" s="399"/>
      <c r="Q32" s="418"/>
      <c r="R32" s="418"/>
      <c r="S32" s="16" t="s">
        <v>21</v>
      </c>
      <c r="T32" s="16" t="s">
        <v>22</v>
      </c>
      <c r="U32" s="16" t="s">
        <v>23</v>
      </c>
      <c r="V32" s="16" t="s">
        <v>24</v>
      </c>
      <c r="W32" s="16" t="s">
        <v>25</v>
      </c>
    </row>
    <row r="33" spans="1:23" s="1" customFormat="1">
      <c r="A33" s="419"/>
      <c r="B33" s="419"/>
      <c r="C33" s="419"/>
      <c r="D33" s="419"/>
      <c r="E33" s="419"/>
      <c r="F33" s="419"/>
      <c r="G33" s="419"/>
      <c r="H33" s="397"/>
      <c r="I33" s="420"/>
      <c r="J33" s="420"/>
      <c r="K33" s="420"/>
      <c r="L33" s="420"/>
      <c r="M33" s="420"/>
      <c r="N33" s="420"/>
      <c r="O33" s="420"/>
      <c r="P33" s="399"/>
      <c r="Q33" s="421"/>
      <c r="R33" s="421"/>
      <c r="S33" s="421"/>
      <c r="T33" s="421"/>
      <c r="U33" s="421"/>
      <c r="V33" s="421"/>
      <c r="W33" s="421"/>
    </row>
    <row r="34" spans="1:23" s="1" customFormat="1">
      <c r="A34" s="409" t="s">
        <v>14</v>
      </c>
      <c r="B34" s="409"/>
      <c r="C34" s="4">
        <v>0</v>
      </c>
      <c r="D34" s="4">
        <v>0</v>
      </c>
      <c r="E34" s="4">
        <v>0</v>
      </c>
      <c r="F34" s="4">
        <v>0</v>
      </c>
      <c r="G34" s="4">
        <v>0</v>
      </c>
      <c r="H34" s="397"/>
      <c r="I34" s="410" t="s">
        <v>14</v>
      </c>
      <c r="J34" s="410"/>
      <c r="K34" s="52">
        <f t="shared" ref="K34:O45" si="0">S34</f>
        <v>0</v>
      </c>
      <c r="L34" s="52">
        <f t="shared" si="0"/>
        <v>0</v>
      </c>
      <c r="M34" s="52">
        <f t="shared" si="0"/>
        <v>0</v>
      </c>
      <c r="N34" s="52">
        <f t="shared" si="0"/>
        <v>0</v>
      </c>
      <c r="O34" s="52">
        <f t="shared" si="0"/>
        <v>0</v>
      </c>
      <c r="P34" s="399"/>
      <c r="Q34" s="409" t="s">
        <v>14</v>
      </c>
      <c r="R34" s="409"/>
      <c r="S34" s="4">
        <f t="shared" ref="S34:W45" si="1">C34</f>
        <v>0</v>
      </c>
      <c r="T34" s="4">
        <f t="shared" si="1"/>
        <v>0</v>
      </c>
      <c r="U34" s="4">
        <f t="shared" si="1"/>
        <v>0</v>
      </c>
      <c r="V34" s="4">
        <f t="shared" si="1"/>
        <v>0</v>
      </c>
      <c r="W34" s="4">
        <f t="shared" si="1"/>
        <v>0</v>
      </c>
    </row>
    <row r="35" spans="1:23" s="1" customFormat="1">
      <c r="A35" s="409" t="s">
        <v>14</v>
      </c>
      <c r="B35" s="409"/>
      <c r="C35" s="4">
        <v>0</v>
      </c>
      <c r="D35" s="4">
        <v>0</v>
      </c>
      <c r="E35" s="4">
        <v>0</v>
      </c>
      <c r="F35" s="4">
        <v>0</v>
      </c>
      <c r="G35" s="4">
        <v>0</v>
      </c>
      <c r="H35" s="397"/>
      <c r="I35" s="410" t="s">
        <v>14</v>
      </c>
      <c r="J35" s="410"/>
      <c r="K35" s="52">
        <f t="shared" si="0"/>
        <v>0</v>
      </c>
      <c r="L35" s="52">
        <f t="shared" si="0"/>
        <v>0</v>
      </c>
      <c r="M35" s="52">
        <f t="shared" si="0"/>
        <v>0</v>
      </c>
      <c r="N35" s="52">
        <f t="shared" si="0"/>
        <v>0</v>
      </c>
      <c r="O35" s="52">
        <f t="shared" si="0"/>
        <v>0</v>
      </c>
      <c r="P35" s="399"/>
      <c r="Q35" s="409" t="s">
        <v>14</v>
      </c>
      <c r="R35" s="409"/>
      <c r="S35" s="4">
        <f t="shared" si="1"/>
        <v>0</v>
      </c>
      <c r="T35" s="4">
        <f t="shared" si="1"/>
        <v>0</v>
      </c>
      <c r="U35" s="4">
        <f t="shared" si="1"/>
        <v>0</v>
      </c>
      <c r="V35" s="4">
        <f t="shared" si="1"/>
        <v>0</v>
      </c>
      <c r="W35" s="4">
        <f t="shared" si="1"/>
        <v>0</v>
      </c>
    </row>
    <row r="36" spans="1:23" s="1" customFormat="1">
      <c r="A36" s="409" t="s">
        <v>14</v>
      </c>
      <c r="B36" s="409"/>
      <c r="C36" s="4">
        <v>0</v>
      </c>
      <c r="D36" s="4">
        <v>0</v>
      </c>
      <c r="E36" s="4">
        <v>0</v>
      </c>
      <c r="F36" s="4">
        <v>0</v>
      </c>
      <c r="G36" s="4">
        <v>0</v>
      </c>
      <c r="H36" s="397"/>
      <c r="I36" s="410" t="s">
        <v>14</v>
      </c>
      <c r="J36" s="410"/>
      <c r="K36" s="53">
        <f t="shared" si="0"/>
        <v>0</v>
      </c>
      <c r="L36" s="53">
        <f t="shared" si="0"/>
        <v>0</v>
      </c>
      <c r="M36" s="53">
        <f t="shared" si="0"/>
        <v>0</v>
      </c>
      <c r="N36" s="53">
        <f t="shared" si="0"/>
        <v>0</v>
      </c>
      <c r="O36" s="53">
        <f t="shared" si="0"/>
        <v>0</v>
      </c>
      <c r="P36" s="399"/>
      <c r="Q36" s="409" t="s">
        <v>14</v>
      </c>
      <c r="R36" s="409"/>
      <c r="S36" s="5">
        <f t="shared" si="1"/>
        <v>0</v>
      </c>
      <c r="T36" s="5">
        <f t="shared" si="1"/>
        <v>0</v>
      </c>
      <c r="U36" s="5">
        <f t="shared" si="1"/>
        <v>0</v>
      </c>
      <c r="V36" s="5">
        <f t="shared" si="1"/>
        <v>0</v>
      </c>
      <c r="W36" s="5">
        <f t="shared" si="1"/>
        <v>0</v>
      </c>
    </row>
    <row r="37" spans="1:23" s="1" customFormat="1">
      <c r="A37" s="409" t="s">
        <v>14</v>
      </c>
      <c r="B37" s="409"/>
      <c r="C37" s="5">
        <v>0</v>
      </c>
      <c r="D37" s="5">
        <v>0</v>
      </c>
      <c r="E37" s="5">
        <v>0</v>
      </c>
      <c r="F37" s="5">
        <v>0</v>
      </c>
      <c r="G37" s="5">
        <v>0</v>
      </c>
      <c r="H37" s="397"/>
      <c r="I37" s="410" t="s">
        <v>14</v>
      </c>
      <c r="J37" s="410"/>
      <c r="K37" s="53">
        <f t="shared" si="0"/>
        <v>0</v>
      </c>
      <c r="L37" s="53">
        <f t="shared" si="0"/>
        <v>0</v>
      </c>
      <c r="M37" s="53">
        <f t="shared" si="0"/>
        <v>0</v>
      </c>
      <c r="N37" s="53">
        <f t="shared" si="0"/>
        <v>0</v>
      </c>
      <c r="O37" s="53">
        <f t="shared" si="0"/>
        <v>0</v>
      </c>
      <c r="P37" s="399"/>
      <c r="Q37" s="409" t="s">
        <v>14</v>
      </c>
      <c r="R37" s="409"/>
      <c r="S37" s="5">
        <f t="shared" si="1"/>
        <v>0</v>
      </c>
      <c r="T37" s="5">
        <f t="shared" si="1"/>
        <v>0</v>
      </c>
      <c r="U37" s="5">
        <f t="shared" si="1"/>
        <v>0</v>
      </c>
      <c r="V37" s="5">
        <f t="shared" si="1"/>
        <v>0</v>
      </c>
      <c r="W37" s="5">
        <f t="shared" si="1"/>
        <v>0</v>
      </c>
    </row>
    <row r="38" spans="1:23" s="1" customFormat="1">
      <c r="A38" s="409" t="s">
        <v>14</v>
      </c>
      <c r="B38" s="409"/>
      <c r="C38" s="6">
        <v>0</v>
      </c>
      <c r="D38" s="6">
        <v>0</v>
      </c>
      <c r="E38" s="6">
        <v>0</v>
      </c>
      <c r="F38" s="6">
        <v>0</v>
      </c>
      <c r="G38" s="6">
        <v>0</v>
      </c>
      <c r="H38" s="397"/>
      <c r="I38" s="410" t="s">
        <v>14</v>
      </c>
      <c r="J38" s="410"/>
      <c r="K38" s="53">
        <f t="shared" si="0"/>
        <v>0</v>
      </c>
      <c r="L38" s="53">
        <f t="shared" si="0"/>
        <v>0</v>
      </c>
      <c r="M38" s="53">
        <f t="shared" si="0"/>
        <v>0</v>
      </c>
      <c r="N38" s="53">
        <f t="shared" si="0"/>
        <v>0</v>
      </c>
      <c r="O38" s="53">
        <f t="shared" si="0"/>
        <v>0</v>
      </c>
      <c r="P38" s="399"/>
      <c r="Q38" s="409" t="s">
        <v>14</v>
      </c>
      <c r="R38" s="409"/>
      <c r="S38" s="5">
        <f t="shared" si="1"/>
        <v>0</v>
      </c>
      <c r="T38" s="5">
        <f t="shared" si="1"/>
        <v>0</v>
      </c>
      <c r="U38" s="5">
        <f t="shared" si="1"/>
        <v>0</v>
      </c>
      <c r="V38" s="5">
        <f t="shared" si="1"/>
        <v>0</v>
      </c>
      <c r="W38" s="5">
        <f t="shared" si="1"/>
        <v>0</v>
      </c>
    </row>
    <row r="39" spans="1:23" s="1" customFormat="1">
      <c r="A39" s="409" t="s">
        <v>14</v>
      </c>
      <c r="B39" s="409"/>
      <c r="C39" s="4">
        <v>0</v>
      </c>
      <c r="D39" s="4">
        <v>0</v>
      </c>
      <c r="E39" s="4">
        <v>0</v>
      </c>
      <c r="F39" s="4">
        <v>0</v>
      </c>
      <c r="G39" s="4">
        <v>0</v>
      </c>
      <c r="H39" s="397"/>
      <c r="I39" s="410" t="s">
        <v>14</v>
      </c>
      <c r="J39" s="410"/>
      <c r="K39" s="52">
        <f t="shared" si="0"/>
        <v>0</v>
      </c>
      <c r="L39" s="52">
        <f t="shared" si="0"/>
        <v>0</v>
      </c>
      <c r="M39" s="52">
        <f t="shared" si="0"/>
        <v>0</v>
      </c>
      <c r="N39" s="52">
        <f t="shared" si="0"/>
        <v>0</v>
      </c>
      <c r="O39" s="52">
        <f t="shared" si="0"/>
        <v>0</v>
      </c>
      <c r="P39" s="399"/>
      <c r="Q39" s="409" t="s">
        <v>14</v>
      </c>
      <c r="R39" s="409"/>
      <c r="S39" s="4">
        <f t="shared" si="1"/>
        <v>0</v>
      </c>
      <c r="T39" s="4">
        <f t="shared" si="1"/>
        <v>0</v>
      </c>
      <c r="U39" s="4">
        <f t="shared" si="1"/>
        <v>0</v>
      </c>
      <c r="V39" s="4">
        <f t="shared" si="1"/>
        <v>0</v>
      </c>
      <c r="W39" s="4">
        <f t="shared" si="1"/>
        <v>0</v>
      </c>
    </row>
    <row r="40" spans="1:23" s="1" customFormat="1">
      <c r="A40" s="409" t="s">
        <v>14</v>
      </c>
      <c r="B40" s="409"/>
      <c r="C40" s="4">
        <v>0</v>
      </c>
      <c r="D40" s="4">
        <v>0</v>
      </c>
      <c r="E40" s="4">
        <v>0</v>
      </c>
      <c r="F40" s="4">
        <v>0</v>
      </c>
      <c r="G40" s="4">
        <v>0</v>
      </c>
      <c r="H40" s="397"/>
      <c r="I40" s="410" t="s">
        <v>14</v>
      </c>
      <c r="J40" s="410"/>
      <c r="K40" s="52">
        <f t="shared" si="0"/>
        <v>0</v>
      </c>
      <c r="L40" s="52">
        <f t="shared" si="0"/>
        <v>0</v>
      </c>
      <c r="M40" s="52">
        <f t="shared" si="0"/>
        <v>0</v>
      </c>
      <c r="N40" s="52">
        <f t="shared" si="0"/>
        <v>0</v>
      </c>
      <c r="O40" s="52">
        <f t="shared" si="0"/>
        <v>0</v>
      </c>
      <c r="P40" s="399"/>
      <c r="Q40" s="409" t="s">
        <v>14</v>
      </c>
      <c r="R40" s="409"/>
      <c r="S40" s="4">
        <f t="shared" si="1"/>
        <v>0</v>
      </c>
      <c r="T40" s="4">
        <f t="shared" si="1"/>
        <v>0</v>
      </c>
      <c r="U40" s="4">
        <f t="shared" si="1"/>
        <v>0</v>
      </c>
      <c r="V40" s="4">
        <f t="shared" si="1"/>
        <v>0</v>
      </c>
      <c r="W40" s="4">
        <f t="shared" si="1"/>
        <v>0</v>
      </c>
    </row>
    <row r="41" spans="1:23" s="1" customFormat="1">
      <c r="A41" s="409" t="s">
        <v>14</v>
      </c>
      <c r="B41" s="409"/>
      <c r="C41" s="4">
        <v>0</v>
      </c>
      <c r="D41" s="4">
        <v>0</v>
      </c>
      <c r="E41" s="4">
        <v>0</v>
      </c>
      <c r="F41" s="4">
        <v>0</v>
      </c>
      <c r="G41" s="4">
        <v>0</v>
      </c>
      <c r="H41" s="397"/>
      <c r="I41" s="410" t="s">
        <v>14</v>
      </c>
      <c r="J41" s="410"/>
      <c r="K41" s="52">
        <f t="shared" si="0"/>
        <v>0</v>
      </c>
      <c r="L41" s="52">
        <f t="shared" si="0"/>
        <v>0</v>
      </c>
      <c r="M41" s="52">
        <f t="shared" si="0"/>
        <v>0</v>
      </c>
      <c r="N41" s="52">
        <f t="shared" si="0"/>
        <v>0</v>
      </c>
      <c r="O41" s="52">
        <f t="shared" si="0"/>
        <v>0</v>
      </c>
      <c r="P41" s="399"/>
      <c r="Q41" s="409" t="s">
        <v>14</v>
      </c>
      <c r="R41" s="409"/>
      <c r="S41" s="4">
        <f t="shared" si="1"/>
        <v>0</v>
      </c>
      <c r="T41" s="4">
        <f t="shared" si="1"/>
        <v>0</v>
      </c>
      <c r="U41" s="4">
        <f t="shared" si="1"/>
        <v>0</v>
      </c>
      <c r="V41" s="4">
        <f t="shared" si="1"/>
        <v>0</v>
      </c>
      <c r="W41" s="4">
        <f t="shared" si="1"/>
        <v>0</v>
      </c>
    </row>
    <row r="42" spans="1:23" s="1" customFormat="1">
      <c r="A42" s="409" t="s">
        <v>14</v>
      </c>
      <c r="B42" s="409"/>
      <c r="C42" s="4">
        <v>0</v>
      </c>
      <c r="D42" s="4">
        <v>0</v>
      </c>
      <c r="E42" s="4">
        <v>0</v>
      </c>
      <c r="F42" s="4">
        <v>0</v>
      </c>
      <c r="G42" s="4">
        <v>0</v>
      </c>
      <c r="H42" s="397"/>
      <c r="I42" s="410" t="s">
        <v>14</v>
      </c>
      <c r="J42" s="410"/>
      <c r="K42" s="53">
        <f t="shared" si="0"/>
        <v>0</v>
      </c>
      <c r="L42" s="53">
        <f t="shared" si="0"/>
        <v>0</v>
      </c>
      <c r="M42" s="53">
        <f t="shared" si="0"/>
        <v>0</v>
      </c>
      <c r="N42" s="53">
        <f t="shared" si="0"/>
        <v>0</v>
      </c>
      <c r="O42" s="53">
        <f t="shared" si="0"/>
        <v>0</v>
      </c>
      <c r="P42" s="399"/>
      <c r="Q42" s="409" t="s">
        <v>14</v>
      </c>
      <c r="R42" s="409"/>
      <c r="S42" s="5">
        <f t="shared" si="1"/>
        <v>0</v>
      </c>
      <c r="T42" s="5">
        <f t="shared" si="1"/>
        <v>0</v>
      </c>
      <c r="U42" s="5">
        <f t="shared" si="1"/>
        <v>0</v>
      </c>
      <c r="V42" s="5">
        <f t="shared" si="1"/>
        <v>0</v>
      </c>
      <c r="W42" s="5">
        <f t="shared" si="1"/>
        <v>0</v>
      </c>
    </row>
    <row r="43" spans="1:23" s="1" customFormat="1">
      <c r="A43" s="409" t="s">
        <v>14</v>
      </c>
      <c r="B43" s="409"/>
      <c r="C43" s="5">
        <v>0</v>
      </c>
      <c r="D43" s="5">
        <v>0</v>
      </c>
      <c r="E43" s="5">
        <v>0</v>
      </c>
      <c r="F43" s="5">
        <v>0</v>
      </c>
      <c r="G43" s="5">
        <v>0</v>
      </c>
      <c r="H43" s="397"/>
      <c r="I43" s="410" t="s">
        <v>14</v>
      </c>
      <c r="J43" s="410"/>
      <c r="K43" s="53">
        <f t="shared" si="0"/>
        <v>0</v>
      </c>
      <c r="L43" s="53">
        <f t="shared" si="0"/>
        <v>0</v>
      </c>
      <c r="M43" s="53">
        <f t="shared" si="0"/>
        <v>0</v>
      </c>
      <c r="N43" s="53">
        <f t="shared" si="0"/>
        <v>0</v>
      </c>
      <c r="O43" s="53">
        <f t="shared" si="0"/>
        <v>0</v>
      </c>
      <c r="P43" s="399"/>
      <c r="Q43" s="409" t="s">
        <v>14</v>
      </c>
      <c r="R43" s="409"/>
      <c r="S43" s="5">
        <f t="shared" si="1"/>
        <v>0</v>
      </c>
      <c r="T43" s="5">
        <f t="shared" si="1"/>
        <v>0</v>
      </c>
      <c r="U43" s="5">
        <f t="shared" si="1"/>
        <v>0</v>
      </c>
      <c r="V43" s="5">
        <f t="shared" si="1"/>
        <v>0</v>
      </c>
      <c r="W43" s="5">
        <f t="shared" si="1"/>
        <v>0</v>
      </c>
    </row>
    <row r="44" spans="1:23" s="1" customFormat="1">
      <c r="A44" s="409" t="s">
        <v>14</v>
      </c>
      <c r="B44" s="409"/>
      <c r="C44" s="6">
        <v>0</v>
      </c>
      <c r="D44" s="6">
        <v>0</v>
      </c>
      <c r="E44" s="6">
        <v>0</v>
      </c>
      <c r="F44" s="6">
        <v>0</v>
      </c>
      <c r="G44" s="6">
        <v>0</v>
      </c>
      <c r="H44" s="397"/>
      <c r="I44" s="410" t="s">
        <v>14</v>
      </c>
      <c r="J44" s="410"/>
      <c r="K44" s="53">
        <f t="shared" si="0"/>
        <v>0</v>
      </c>
      <c r="L44" s="53">
        <f t="shared" si="0"/>
        <v>0</v>
      </c>
      <c r="M44" s="53">
        <f t="shared" si="0"/>
        <v>0</v>
      </c>
      <c r="N44" s="53">
        <f t="shared" si="0"/>
        <v>0</v>
      </c>
      <c r="O44" s="53">
        <f t="shared" si="0"/>
        <v>0</v>
      </c>
      <c r="P44" s="399"/>
      <c r="Q44" s="409" t="s">
        <v>14</v>
      </c>
      <c r="R44" s="409"/>
      <c r="S44" s="5">
        <f t="shared" si="1"/>
        <v>0</v>
      </c>
      <c r="T44" s="5">
        <f t="shared" si="1"/>
        <v>0</v>
      </c>
      <c r="U44" s="5">
        <f t="shared" si="1"/>
        <v>0</v>
      </c>
      <c r="V44" s="5">
        <f t="shared" si="1"/>
        <v>0</v>
      </c>
      <c r="W44" s="5">
        <f t="shared" si="1"/>
        <v>0</v>
      </c>
    </row>
    <row r="45" spans="1:23" s="1" customFormat="1">
      <c r="A45" s="409" t="s">
        <v>14</v>
      </c>
      <c r="B45" s="409"/>
      <c r="C45" s="4">
        <v>0</v>
      </c>
      <c r="D45" s="4">
        <v>0</v>
      </c>
      <c r="E45" s="4">
        <v>0</v>
      </c>
      <c r="F45" s="4">
        <v>0</v>
      </c>
      <c r="G45" s="4">
        <v>0</v>
      </c>
      <c r="H45" s="397"/>
      <c r="I45" s="410" t="s">
        <v>14</v>
      </c>
      <c r="J45" s="410"/>
      <c r="K45" s="52">
        <f t="shared" si="0"/>
        <v>0</v>
      </c>
      <c r="L45" s="52">
        <f t="shared" si="0"/>
        <v>0</v>
      </c>
      <c r="M45" s="52">
        <f t="shared" si="0"/>
        <v>0</v>
      </c>
      <c r="N45" s="52">
        <f t="shared" si="0"/>
        <v>0</v>
      </c>
      <c r="O45" s="52">
        <f t="shared" si="0"/>
        <v>0</v>
      </c>
      <c r="P45" s="399"/>
      <c r="Q45" s="409" t="s">
        <v>14</v>
      </c>
      <c r="R45" s="409"/>
      <c r="S45" s="4">
        <f t="shared" si="1"/>
        <v>0</v>
      </c>
      <c r="T45" s="4">
        <f t="shared" si="1"/>
        <v>0</v>
      </c>
      <c r="U45" s="4">
        <f t="shared" si="1"/>
        <v>0</v>
      </c>
      <c r="V45" s="4">
        <f t="shared" si="1"/>
        <v>0</v>
      </c>
      <c r="W45" s="4">
        <f t="shared" si="1"/>
        <v>0</v>
      </c>
    </row>
    <row r="46" spans="1:23" s="2" customFormat="1">
      <c r="A46" s="423" t="s">
        <v>26</v>
      </c>
      <c r="B46" s="423"/>
      <c r="C46" s="423"/>
      <c r="D46" s="423"/>
      <c r="E46" s="423"/>
      <c r="F46" s="423"/>
      <c r="G46" s="423"/>
      <c r="H46" s="397"/>
      <c r="I46" s="424" t="s">
        <v>99</v>
      </c>
      <c r="J46" s="424"/>
      <c r="K46" s="424"/>
      <c r="L46" s="424"/>
      <c r="M46" s="424"/>
      <c r="N46" s="424"/>
      <c r="O46" s="424"/>
      <c r="P46" s="399"/>
      <c r="Q46" s="423" t="s">
        <v>27</v>
      </c>
      <c r="R46" s="423"/>
      <c r="S46" s="423"/>
      <c r="T46" s="423"/>
      <c r="U46" s="423"/>
      <c r="V46" s="423"/>
      <c r="W46" s="423"/>
    </row>
    <row r="47" spans="1:23" s="1" customFormat="1">
      <c r="A47" s="425"/>
      <c r="B47" s="425"/>
      <c r="C47" s="425"/>
      <c r="D47" s="425"/>
      <c r="E47" s="425"/>
      <c r="F47" s="425"/>
      <c r="G47" s="425"/>
      <c r="H47" s="397"/>
      <c r="I47" s="426"/>
      <c r="J47" s="426"/>
      <c r="K47" s="426"/>
      <c r="L47" s="426"/>
      <c r="M47" s="426"/>
      <c r="N47" s="426"/>
      <c r="O47" s="426"/>
      <c r="P47" s="399"/>
      <c r="Q47" s="425"/>
      <c r="R47" s="425"/>
      <c r="S47" s="425"/>
      <c r="T47" s="425"/>
      <c r="U47" s="425"/>
      <c r="V47" s="425"/>
      <c r="W47" s="425"/>
    </row>
    <row r="48" spans="1:23" s="1" customFormat="1">
      <c r="A48" s="425"/>
      <c r="B48" s="425"/>
      <c r="C48" s="425"/>
      <c r="D48" s="425"/>
      <c r="E48" s="425"/>
      <c r="F48" s="425"/>
      <c r="G48" s="425"/>
      <c r="H48" s="397"/>
      <c r="I48" s="426"/>
      <c r="J48" s="426"/>
      <c r="K48" s="426"/>
      <c r="L48" s="426"/>
      <c r="M48" s="426"/>
      <c r="N48" s="426"/>
      <c r="O48" s="426"/>
      <c r="P48" s="399"/>
      <c r="Q48" s="425"/>
      <c r="R48" s="425"/>
      <c r="S48" s="425"/>
      <c r="T48" s="425"/>
      <c r="U48" s="425"/>
      <c r="V48" s="425"/>
      <c r="W48" s="425"/>
    </row>
    <row r="49" spans="1:23" s="1" customFormat="1">
      <c r="A49" s="393" t="s">
        <v>79</v>
      </c>
      <c r="B49" s="393"/>
      <c r="C49" s="393"/>
      <c r="D49" s="393"/>
      <c r="E49" s="393"/>
      <c r="F49" s="393"/>
      <c r="G49" s="393"/>
      <c r="H49" s="397"/>
      <c r="I49" s="398" t="s">
        <v>100</v>
      </c>
      <c r="J49" s="398"/>
      <c r="K49" s="398"/>
      <c r="L49" s="398"/>
      <c r="M49" s="398"/>
      <c r="N49" s="398"/>
      <c r="O49" s="398"/>
      <c r="P49" s="399"/>
      <c r="Q49" s="393" t="s">
        <v>30</v>
      </c>
      <c r="R49" s="393"/>
      <c r="S49" s="393"/>
      <c r="T49" s="393"/>
      <c r="U49" s="393"/>
      <c r="V49" s="393"/>
      <c r="W49" s="393"/>
    </row>
    <row r="50" spans="1:23" s="2" customFormat="1">
      <c r="A50" s="413"/>
      <c r="B50" s="413"/>
      <c r="C50" s="413"/>
      <c r="D50" s="413"/>
      <c r="E50" s="413"/>
      <c r="F50" s="413"/>
      <c r="G50" s="413"/>
      <c r="H50" s="397"/>
      <c r="I50" s="401"/>
      <c r="J50" s="401"/>
      <c r="K50" s="401"/>
      <c r="L50" s="401"/>
      <c r="M50" s="401"/>
      <c r="N50" s="401"/>
      <c r="O50" s="401"/>
      <c r="P50" s="399"/>
      <c r="Q50" s="400"/>
      <c r="R50" s="400"/>
      <c r="S50" s="400"/>
      <c r="T50" s="400"/>
      <c r="U50" s="400"/>
      <c r="V50" s="400"/>
      <c r="W50" s="400"/>
    </row>
    <row r="51" spans="1:23" s="7" customFormat="1" ht="60">
      <c r="A51" s="427"/>
      <c r="B51" s="427"/>
      <c r="C51" s="427"/>
      <c r="D51" s="427"/>
      <c r="E51" s="16" t="str">
        <f>E32</f>
        <v xml:space="preserve">    Буљети базавї 2012</v>
      </c>
      <c r="F51" s="16" t="str">
        <f>F32</f>
        <v xml:space="preserve">    Буљети базавї 2013</v>
      </c>
      <c r="G51" s="16" t="str">
        <f>G32</f>
        <v xml:space="preserve">    Буљети базавї 2014</v>
      </c>
      <c r="H51" s="397"/>
      <c r="I51" s="428" t="s">
        <v>101</v>
      </c>
      <c r="J51" s="428"/>
      <c r="K51" s="428"/>
      <c r="L51" s="428"/>
      <c r="M51" s="51" t="str">
        <f>M32</f>
        <v>2012 г.</v>
      </c>
      <c r="N51" s="51" t="str">
        <f>N32</f>
        <v>2013 г.</v>
      </c>
      <c r="O51" s="51" t="str">
        <f>O32</f>
        <v>2014 г.</v>
      </c>
      <c r="P51" s="399"/>
      <c r="Q51" s="429"/>
      <c r="R51" s="429"/>
      <c r="S51" s="429"/>
      <c r="T51" s="429"/>
      <c r="U51" s="16" t="str">
        <f>U32</f>
        <v>baseline 2012</v>
      </c>
      <c r="V51" s="16" t="str">
        <f>V32</f>
        <v>baseline 2013</v>
      </c>
      <c r="W51" s="16" t="str">
        <f>W32</f>
        <v>baseline 2014</v>
      </c>
    </row>
    <row r="52" spans="1:23" s="8" customFormat="1">
      <c r="A52" s="430"/>
      <c r="B52" s="430"/>
      <c r="C52" s="430"/>
      <c r="D52" s="430"/>
      <c r="E52" s="430"/>
      <c r="F52" s="430"/>
      <c r="G52" s="430"/>
      <c r="H52" s="397"/>
      <c r="I52" s="431"/>
      <c r="J52" s="431"/>
      <c r="K52" s="431"/>
      <c r="L52" s="431"/>
      <c r="M52" s="431"/>
      <c r="N52" s="431"/>
      <c r="O52" s="431"/>
      <c r="P52" s="399"/>
      <c r="Q52" s="432"/>
      <c r="R52" s="432"/>
      <c r="S52" s="432"/>
      <c r="T52" s="432"/>
      <c r="U52" s="432"/>
      <c r="V52" s="432"/>
      <c r="W52" s="432"/>
    </row>
    <row r="53" spans="1:23" s="1" customFormat="1">
      <c r="A53" s="405" t="s">
        <v>31</v>
      </c>
      <c r="B53" s="405"/>
      <c r="C53" s="405"/>
      <c r="D53" s="405"/>
      <c r="E53" s="405"/>
      <c r="F53" s="405"/>
      <c r="G53" s="405"/>
      <c r="H53" s="397"/>
      <c r="I53" s="406" t="s">
        <v>102</v>
      </c>
      <c r="J53" s="406"/>
      <c r="K53" s="406"/>
      <c r="L53" s="406"/>
      <c r="M53" s="406"/>
      <c r="N53" s="406"/>
      <c r="O53" s="406"/>
      <c r="P53" s="399"/>
      <c r="Q53" s="405" t="s">
        <v>32</v>
      </c>
      <c r="R53" s="405"/>
      <c r="S53" s="405"/>
      <c r="T53" s="405"/>
      <c r="U53" s="405"/>
      <c r="V53" s="405"/>
      <c r="W53" s="405"/>
    </row>
    <row r="54" spans="1:23" s="1" customFormat="1" ht="30">
      <c r="A54" s="17">
        <v>1000</v>
      </c>
      <c r="B54" s="18" t="str">
        <f>B100</f>
        <v>Музди меҳнат ва ҳиссаҷудокуниҳои кордеҳҳон</v>
      </c>
      <c r="C54" s="19"/>
      <c r="D54" s="19"/>
      <c r="E54" s="10">
        <v>0</v>
      </c>
      <c r="F54" s="10">
        <v>0</v>
      </c>
      <c r="G54" s="10">
        <v>0</v>
      </c>
      <c r="H54" s="397"/>
      <c r="I54" s="54">
        <f>Q54</f>
        <v>1000</v>
      </c>
      <c r="J54" s="55" t="str">
        <f>J100</f>
        <v>Оплата труда и отчисления работодателей</v>
      </c>
      <c r="K54" s="56"/>
      <c r="L54" s="57"/>
      <c r="M54" s="58">
        <f t="shared" ref="M54:O56" si="2">U54</f>
        <v>0</v>
      </c>
      <c r="N54" s="58">
        <f t="shared" si="2"/>
        <v>0</v>
      </c>
      <c r="O54" s="58">
        <f t="shared" si="2"/>
        <v>0</v>
      </c>
      <c r="P54" s="399"/>
      <c r="Q54" s="17">
        <f>A54</f>
        <v>1000</v>
      </c>
      <c r="R54" s="20" t="str">
        <f>R100</f>
        <v>Wages and Social Contributions</v>
      </c>
      <c r="S54" s="21"/>
      <c r="T54" s="19"/>
      <c r="U54" s="11">
        <f t="shared" ref="U54:W56" si="3">E54</f>
        <v>0</v>
      </c>
      <c r="V54" s="11">
        <f t="shared" si="3"/>
        <v>0</v>
      </c>
      <c r="W54" s="11">
        <f t="shared" si="3"/>
        <v>0</v>
      </c>
    </row>
    <row r="55" spans="1:23" s="1" customFormat="1" ht="15">
      <c r="A55" s="17">
        <v>2000</v>
      </c>
      <c r="B55" s="18" t="str">
        <f>B101</f>
        <v>Хароҷот барои молу хизматҳо</v>
      </c>
      <c r="C55" s="19"/>
      <c r="D55" s="19"/>
      <c r="E55" s="10">
        <v>0</v>
      </c>
      <c r="F55" s="10">
        <v>0</v>
      </c>
      <c r="G55" s="10">
        <v>0</v>
      </c>
      <c r="H55" s="397"/>
      <c r="I55" s="54">
        <f>Q55</f>
        <v>2000</v>
      </c>
      <c r="J55" s="55" t="str">
        <f>J101</f>
        <v>Расходы на товары и услуги</v>
      </c>
      <c r="K55" s="56"/>
      <c r="L55" s="57"/>
      <c r="M55" s="58">
        <f t="shared" si="2"/>
        <v>0</v>
      </c>
      <c r="N55" s="58">
        <f t="shared" si="2"/>
        <v>0</v>
      </c>
      <c r="O55" s="58">
        <f t="shared" si="2"/>
        <v>0</v>
      </c>
      <c r="P55" s="399"/>
      <c r="Q55" s="17">
        <f>A55</f>
        <v>2000</v>
      </c>
      <c r="R55" s="20" t="str">
        <f>R101</f>
        <v>Goods and Services</v>
      </c>
      <c r="S55" s="21"/>
      <c r="T55" s="19"/>
      <c r="U55" s="11">
        <f t="shared" si="3"/>
        <v>0</v>
      </c>
      <c r="V55" s="11">
        <f t="shared" si="3"/>
        <v>0</v>
      </c>
      <c r="W55" s="11">
        <f t="shared" si="3"/>
        <v>0</v>
      </c>
    </row>
    <row r="56" spans="1:23" s="1" customFormat="1" ht="30">
      <c r="A56" s="17">
        <v>4000</v>
      </c>
      <c r="B56" s="18" t="str">
        <f>B103</f>
        <v>Субсидияҳо ва трансфертҳои дигари ҷорӣ</v>
      </c>
      <c r="C56" s="19"/>
      <c r="D56" s="19"/>
      <c r="E56" s="10">
        <v>0</v>
      </c>
      <c r="F56" s="10">
        <v>0</v>
      </c>
      <c r="G56" s="10">
        <v>0</v>
      </c>
      <c r="H56" s="397"/>
      <c r="I56" s="54">
        <f>Q56</f>
        <v>4000</v>
      </c>
      <c r="J56" s="55" t="str">
        <f>J103</f>
        <v>Субсидии и другие текущие трансферты</v>
      </c>
      <c r="K56" s="56"/>
      <c r="L56" s="57"/>
      <c r="M56" s="58">
        <f t="shared" si="2"/>
        <v>0</v>
      </c>
      <c r="N56" s="58">
        <f t="shared" si="2"/>
        <v>0</v>
      </c>
      <c r="O56" s="58">
        <f t="shared" si="2"/>
        <v>0</v>
      </c>
      <c r="P56" s="399"/>
      <c r="Q56" s="17">
        <f>A56</f>
        <v>4000</v>
      </c>
      <c r="R56" s="20" t="str">
        <f>R103</f>
        <v>Subsidies and Transfers</v>
      </c>
      <c r="S56" s="21"/>
      <c r="T56" s="19"/>
      <c r="U56" s="11">
        <f t="shared" si="3"/>
        <v>0</v>
      </c>
      <c r="V56" s="11">
        <f t="shared" si="3"/>
        <v>0</v>
      </c>
      <c r="W56" s="11">
        <f t="shared" si="3"/>
        <v>0</v>
      </c>
    </row>
    <row r="57" spans="1:23" s="2" customFormat="1">
      <c r="A57" s="413"/>
      <c r="B57" s="413"/>
      <c r="C57" s="413"/>
      <c r="D57" s="413"/>
      <c r="E57" s="413"/>
      <c r="F57" s="413"/>
      <c r="G57" s="413"/>
      <c r="H57" s="397"/>
      <c r="I57" s="401"/>
      <c r="J57" s="401"/>
      <c r="K57" s="401"/>
      <c r="L57" s="401"/>
      <c r="M57" s="401"/>
      <c r="N57" s="401"/>
      <c r="O57" s="401"/>
      <c r="P57" s="399"/>
      <c r="Q57" s="400"/>
      <c r="R57" s="400"/>
      <c r="S57" s="400"/>
      <c r="T57" s="400"/>
      <c r="U57" s="400"/>
      <c r="V57" s="400"/>
      <c r="W57" s="400"/>
    </row>
    <row r="58" spans="1:23" s="1" customFormat="1">
      <c r="A58" s="405" t="s">
        <v>80</v>
      </c>
      <c r="B58" s="405"/>
      <c r="C58" s="405"/>
      <c r="D58" s="405"/>
      <c r="E58" s="405"/>
      <c r="F58" s="405"/>
      <c r="G58" s="405"/>
      <c r="H58" s="397"/>
      <c r="I58" s="406" t="s">
        <v>103</v>
      </c>
      <c r="J58" s="406"/>
      <c r="K58" s="406"/>
      <c r="L58" s="406"/>
      <c r="M58" s="406"/>
      <c r="N58" s="406"/>
      <c r="O58" s="406"/>
      <c r="P58" s="399"/>
      <c r="Q58" s="405" t="s">
        <v>37</v>
      </c>
      <c r="R58" s="405"/>
      <c r="S58" s="405"/>
      <c r="T58" s="405"/>
      <c r="U58" s="405"/>
      <c r="V58" s="405"/>
      <c r="W58" s="405"/>
    </row>
    <row r="59" spans="1:23" s="1" customFormat="1" ht="30">
      <c r="A59" s="17">
        <v>1000</v>
      </c>
      <c r="B59" s="18" t="str">
        <f>B100</f>
        <v>Музди меҳнат ва ҳиссаҷудокуниҳои кордеҳҳон</v>
      </c>
      <c r="C59" s="19"/>
      <c r="D59" s="19"/>
      <c r="E59" s="10">
        <v>0</v>
      </c>
      <c r="F59" s="10">
        <v>0</v>
      </c>
      <c r="G59" s="10">
        <v>0</v>
      </c>
      <c r="H59" s="397"/>
      <c r="I59" s="54">
        <f>Q59</f>
        <v>1000</v>
      </c>
      <c r="J59" s="55" t="str">
        <f>J100</f>
        <v>Оплата труда и отчисления работодателей</v>
      </c>
      <c r="K59" s="56"/>
      <c r="L59" s="57"/>
      <c r="M59" s="58">
        <f t="shared" ref="M59:O61" si="4">U59</f>
        <v>0</v>
      </c>
      <c r="N59" s="58">
        <f t="shared" si="4"/>
        <v>0</v>
      </c>
      <c r="O59" s="58">
        <f t="shared" si="4"/>
        <v>0</v>
      </c>
      <c r="P59" s="399"/>
      <c r="Q59" s="17">
        <f>A59</f>
        <v>1000</v>
      </c>
      <c r="R59" s="20" t="str">
        <f>R100</f>
        <v>Wages and Social Contributions</v>
      </c>
      <c r="S59" s="21"/>
      <c r="T59" s="19"/>
      <c r="U59" s="11">
        <f t="shared" ref="U59:W61" si="5">E59</f>
        <v>0</v>
      </c>
      <c r="V59" s="11">
        <f t="shared" si="5"/>
        <v>0</v>
      </c>
      <c r="W59" s="11">
        <f t="shared" si="5"/>
        <v>0</v>
      </c>
    </row>
    <row r="60" spans="1:23" s="1" customFormat="1" ht="15">
      <c r="A60" s="17">
        <v>2000</v>
      </c>
      <c r="B60" s="18" t="str">
        <f>B101</f>
        <v>Хароҷот барои молу хизматҳо</v>
      </c>
      <c r="C60" s="19"/>
      <c r="D60" s="19"/>
      <c r="E60" s="10">
        <v>0</v>
      </c>
      <c r="F60" s="10">
        <v>0</v>
      </c>
      <c r="G60" s="10">
        <v>0</v>
      </c>
      <c r="H60" s="397"/>
      <c r="I60" s="54">
        <f>Q60</f>
        <v>2000</v>
      </c>
      <c r="J60" s="55" t="str">
        <f>J101</f>
        <v>Расходы на товары и услуги</v>
      </c>
      <c r="K60" s="56"/>
      <c r="L60" s="57"/>
      <c r="M60" s="58">
        <f t="shared" si="4"/>
        <v>0</v>
      </c>
      <c r="N60" s="58">
        <f t="shared" si="4"/>
        <v>0</v>
      </c>
      <c r="O60" s="58">
        <f t="shared" si="4"/>
        <v>0</v>
      </c>
      <c r="P60" s="399"/>
      <c r="Q60" s="17">
        <f>A60</f>
        <v>2000</v>
      </c>
      <c r="R60" s="20" t="str">
        <f>R101</f>
        <v>Goods and Services</v>
      </c>
      <c r="S60" s="21"/>
      <c r="T60" s="19"/>
      <c r="U60" s="11">
        <f t="shared" si="5"/>
        <v>0</v>
      </c>
      <c r="V60" s="11">
        <f t="shared" si="5"/>
        <v>0</v>
      </c>
      <c r="W60" s="11">
        <f t="shared" si="5"/>
        <v>0</v>
      </c>
    </row>
    <row r="61" spans="1:23" s="1" customFormat="1" ht="30">
      <c r="A61" s="17">
        <v>4000</v>
      </c>
      <c r="B61" s="18" t="str">
        <f>B103</f>
        <v>Субсидияҳо ва трансфертҳои дигари ҷорӣ</v>
      </c>
      <c r="C61" s="19"/>
      <c r="D61" s="19"/>
      <c r="E61" s="12">
        <v>0</v>
      </c>
      <c r="F61" s="12">
        <v>0</v>
      </c>
      <c r="G61" s="12">
        <v>0</v>
      </c>
      <c r="H61" s="397"/>
      <c r="I61" s="54">
        <f>Q61</f>
        <v>4000</v>
      </c>
      <c r="J61" s="55" t="str">
        <f>J103</f>
        <v>Субсидии и другие текущие трансферты</v>
      </c>
      <c r="K61" s="56"/>
      <c r="L61" s="57"/>
      <c r="M61" s="58">
        <f t="shared" si="4"/>
        <v>0</v>
      </c>
      <c r="N61" s="58">
        <f t="shared" si="4"/>
        <v>0</v>
      </c>
      <c r="O61" s="58">
        <f t="shared" si="4"/>
        <v>0</v>
      </c>
      <c r="P61" s="399"/>
      <c r="Q61" s="17">
        <f>A61</f>
        <v>4000</v>
      </c>
      <c r="R61" s="20" t="str">
        <f>R103</f>
        <v>Subsidies and Transfers</v>
      </c>
      <c r="S61" s="21"/>
      <c r="T61" s="19"/>
      <c r="U61" s="11">
        <f t="shared" si="5"/>
        <v>0</v>
      </c>
      <c r="V61" s="11">
        <f t="shared" si="5"/>
        <v>0</v>
      </c>
      <c r="W61" s="11">
        <f t="shared" si="5"/>
        <v>0</v>
      </c>
    </row>
    <row r="62" spans="1:23" s="2" customFormat="1">
      <c r="A62" s="413"/>
      <c r="B62" s="413"/>
      <c r="C62" s="413"/>
      <c r="D62" s="413"/>
      <c r="E62" s="413"/>
      <c r="F62" s="413"/>
      <c r="G62" s="413"/>
      <c r="H62" s="397"/>
      <c r="I62" s="401"/>
      <c r="J62" s="401"/>
      <c r="K62" s="401"/>
      <c r="L62" s="401"/>
      <c r="M62" s="401"/>
      <c r="N62" s="401"/>
      <c r="O62" s="401"/>
      <c r="P62" s="399"/>
      <c r="Q62" s="400"/>
      <c r="R62" s="400"/>
      <c r="S62" s="400"/>
      <c r="T62" s="400"/>
      <c r="U62" s="400"/>
      <c r="V62" s="400"/>
      <c r="W62" s="400"/>
    </row>
    <row r="63" spans="1:23" s="1" customFormat="1">
      <c r="A63" s="393" t="s">
        <v>81</v>
      </c>
      <c r="B63" s="393"/>
      <c r="C63" s="393"/>
      <c r="D63" s="393"/>
      <c r="E63" s="393"/>
      <c r="F63" s="393"/>
      <c r="G63" s="393"/>
      <c r="H63" s="397"/>
      <c r="I63" s="435" t="s">
        <v>104</v>
      </c>
      <c r="J63" s="435"/>
      <c r="K63" s="435"/>
      <c r="L63" s="435"/>
      <c r="M63" s="435"/>
      <c r="N63" s="435"/>
      <c r="O63" s="435"/>
      <c r="P63" s="399"/>
      <c r="Q63" s="436" t="s">
        <v>38</v>
      </c>
      <c r="R63" s="436"/>
      <c r="S63" s="436"/>
      <c r="T63" s="436"/>
      <c r="U63" s="436"/>
      <c r="V63" s="436"/>
      <c r="W63" s="436"/>
    </row>
    <row r="64" spans="1:23" s="2" customFormat="1">
      <c r="A64" s="413"/>
      <c r="B64" s="413"/>
      <c r="C64" s="413"/>
      <c r="D64" s="413"/>
      <c r="E64" s="413"/>
      <c r="F64" s="413"/>
      <c r="G64" s="413"/>
      <c r="H64" s="397"/>
      <c r="I64" s="401"/>
      <c r="J64" s="401"/>
      <c r="K64" s="401"/>
      <c r="L64" s="401"/>
      <c r="M64" s="401"/>
      <c r="N64" s="401"/>
      <c r="O64" s="401"/>
      <c r="P64" s="399"/>
      <c r="Q64" s="400"/>
      <c r="R64" s="400"/>
      <c r="S64" s="400"/>
      <c r="T64" s="400"/>
      <c r="U64" s="400"/>
      <c r="V64" s="400"/>
      <c r="W64" s="400"/>
    </row>
    <row r="65" spans="1:23" s="7" customFormat="1" ht="90">
      <c r="A65" s="433" t="s">
        <v>84</v>
      </c>
      <c r="B65" s="433"/>
      <c r="C65" s="16" t="str">
        <f>C32</f>
        <v xml:space="preserve">    Буљет 2010</v>
      </c>
      <c r="D65" s="16" t="str">
        <f>D32</f>
        <v xml:space="preserve">    Буљет 2011</v>
      </c>
      <c r="E65" s="16" t="str">
        <f>E32</f>
        <v xml:space="preserve">    Буљети базавї 2012</v>
      </c>
      <c r="F65" s="16" t="str">
        <f>F32</f>
        <v xml:space="preserve">    Буљети базавї 2013</v>
      </c>
      <c r="G65" s="16" t="str">
        <f>G32</f>
        <v xml:space="preserve">    Буљети базавї 2014</v>
      </c>
      <c r="H65" s="397"/>
      <c r="I65" s="434" t="s">
        <v>105</v>
      </c>
      <c r="J65" s="434"/>
      <c r="K65" s="59" t="s">
        <v>106</v>
      </c>
      <c r="L65" s="59" t="s">
        <v>107</v>
      </c>
      <c r="M65" s="59" t="s">
        <v>108</v>
      </c>
      <c r="N65" s="59" t="s">
        <v>109</v>
      </c>
      <c r="O65" s="59" t="s">
        <v>110</v>
      </c>
      <c r="P65" s="399"/>
      <c r="Q65" s="433" t="s">
        <v>39</v>
      </c>
      <c r="R65" s="433"/>
      <c r="S65" s="16" t="str">
        <f>S32</f>
        <v>budget 2010</v>
      </c>
      <c r="T65" s="16" t="str">
        <f>T32</f>
        <v>budget 2011</v>
      </c>
      <c r="U65" s="16" t="str">
        <f>U32</f>
        <v>baseline 2012</v>
      </c>
      <c r="V65" s="16" t="str">
        <f>V32</f>
        <v>baseline 2013</v>
      </c>
      <c r="W65" s="16" t="str">
        <f>W32</f>
        <v>baseline 2014</v>
      </c>
    </row>
    <row r="66" spans="1:23" s="1" customFormat="1">
      <c r="A66" s="394"/>
      <c r="B66" s="394"/>
      <c r="C66" s="394"/>
      <c r="D66" s="394"/>
      <c r="E66" s="394"/>
      <c r="F66" s="394"/>
      <c r="G66" s="394"/>
      <c r="H66" s="397"/>
      <c r="I66" s="395"/>
      <c r="J66" s="395"/>
      <c r="K66" s="395"/>
      <c r="L66" s="395"/>
      <c r="M66" s="395"/>
      <c r="N66" s="395"/>
      <c r="O66" s="395"/>
      <c r="P66" s="399"/>
      <c r="Q66" s="396"/>
      <c r="R66" s="396"/>
      <c r="S66" s="396"/>
      <c r="T66" s="396"/>
      <c r="U66" s="396"/>
      <c r="V66" s="396"/>
      <c r="W66" s="396"/>
    </row>
    <row r="67" spans="1:23" s="1" customFormat="1" ht="15">
      <c r="A67" s="22"/>
      <c r="B67" s="23" t="s">
        <v>82</v>
      </c>
      <c r="C67" s="24">
        <f>C69+C73+C77+C79+C83+C85+C87+C89+C91</f>
        <v>0</v>
      </c>
      <c r="D67" s="24">
        <f>D69+D73+D77+D79+D83+D85+D87+D89+D91</f>
        <v>0</v>
      </c>
      <c r="E67" s="24">
        <f>E69+E73+E77+E79+E83+E85+E87+E89+E91</f>
        <v>0</v>
      </c>
      <c r="F67" s="24">
        <f>F69+F73+F77+F79+F83+F85+F87+F89+F91</f>
        <v>0</v>
      </c>
      <c r="G67" s="24">
        <f>G69+G73+G77+G79+G83+G85+G87+G89+G91</f>
        <v>0</v>
      </c>
      <c r="H67" s="397"/>
      <c r="I67" s="60"/>
      <c r="J67" s="61" t="s">
        <v>111</v>
      </c>
      <c r="K67" s="62">
        <f>S67</f>
        <v>0</v>
      </c>
      <c r="L67" s="62">
        <f>T67</f>
        <v>0</v>
      </c>
      <c r="M67" s="62">
        <f>U67</f>
        <v>0</v>
      </c>
      <c r="N67" s="62">
        <f>V67</f>
        <v>0</v>
      </c>
      <c r="O67" s="62">
        <f>W67</f>
        <v>0</v>
      </c>
      <c r="P67" s="399"/>
      <c r="Q67" s="22"/>
      <c r="R67" s="23" t="s">
        <v>41</v>
      </c>
      <c r="S67" s="24">
        <f>C67</f>
        <v>0</v>
      </c>
      <c r="T67" s="24">
        <f>D67</f>
        <v>0</v>
      </c>
      <c r="U67" s="24">
        <f>E67</f>
        <v>0</v>
      </c>
      <c r="V67" s="24">
        <f>F67</f>
        <v>0</v>
      </c>
      <c r="W67" s="24">
        <f>G67</f>
        <v>0</v>
      </c>
    </row>
    <row r="68" spans="1:23" s="1" customFormat="1">
      <c r="A68" s="396"/>
      <c r="B68" s="396"/>
      <c r="C68" s="396"/>
      <c r="D68" s="396"/>
      <c r="E68" s="396"/>
      <c r="F68" s="396"/>
      <c r="G68" s="396"/>
      <c r="H68" s="397"/>
      <c r="I68" s="60"/>
      <c r="J68" s="61"/>
      <c r="K68" s="62"/>
      <c r="L68" s="62"/>
      <c r="M68" s="62"/>
      <c r="N68" s="62"/>
      <c r="O68" s="62"/>
      <c r="P68" s="399"/>
      <c r="Q68" s="22"/>
      <c r="R68" s="23"/>
      <c r="S68" s="24"/>
      <c r="T68" s="24"/>
      <c r="U68" s="24"/>
      <c r="V68" s="24"/>
      <c r="W68" s="24"/>
    </row>
    <row r="69" spans="1:23" s="1" customFormat="1" ht="30">
      <c r="A69" s="25">
        <v>1000</v>
      </c>
      <c r="B69" s="18" t="str">
        <f>B100</f>
        <v>Музди меҳнат ва ҳиссаҷудокуниҳои кордеҳҳон</v>
      </c>
      <c r="C69" s="13">
        <v>0</v>
      </c>
      <c r="D69" s="13">
        <v>0</v>
      </c>
      <c r="E69" s="26">
        <f>D69+E70+E71</f>
        <v>0</v>
      </c>
      <c r="F69" s="26">
        <f>E69+F70+F71</f>
        <v>0</v>
      </c>
      <c r="G69" s="26">
        <f>F69+G70+G71</f>
        <v>0</v>
      </c>
      <c r="H69" s="397"/>
      <c r="I69" s="63">
        <f>Q69</f>
        <v>1000</v>
      </c>
      <c r="J69" s="64" t="str">
        <f>J100</f>
        <v>Оплата труда и отчисления работодателей</v>
      </c>
      <c r="K69" s="65">
        <f>S69</f>
        <v>0</v>
      </c>
      <c r="L69" s="65">
        <f>T69</f>
        <v>0</v>
      </c>
      <c r="M69" s="66">
        <f>U69</f>
        <v>0</v>
      </c>
      <c r="N69" s="66">
        <f>V69</f>
        <v>0</v>
      </c>
      <c r="O69" s="66">
        <f>W69</f>
        <v>0</v>
      </c>
      <c r="P69" s="399"/>
      <c r="Q69" s="25">
        <f>A69</f>
        <v>1000</v>
      </c>
      <c r="R69" s="20" t="str">
        <f>R100</f>
        <v>Wages and Social Contributions</v>
      </c>
      <c r="S69" s="13">
        <f>C69</f>
        <v>0</v>
      </c>
      <c r="T69" s="13">
        <f>D69</f>
        <v>0</v>
      </c>
      <c r="U69" s="27">
        <f>E69</f>
        <v>0</v>
      </c>
      <c r="V69" s="27">
        <f>F69</f>
        <v>0</v>
      </c>
      <c r="W69" s="27">
        <f>G69</f>
        <v>0</v>
      </c>
    </row>
    <row r="70" spans="1:23" s="1" customFormat="1" ht="15">
      <c r="A70" s="25"/>
      <c r="B70" s="28" t="s">
        <v>31</v>
      </c>
      <c r="C70" s="29"/>
      <c r="D70" s="29"/>
      <c r="E70" s="26">
        <f>D69*(E54)</f>
        <v>0</v>
      </c>
      <c r="F70" s="26">
        <f>E69*(F54)</f>
        <v>0</v>
      </c>
      <c r="G70" s="26">
        <f>F69*(G54)</f>
        <v>0</v>
      </c>
      <c r="H70" s="397"/>
      <c r="I70" s="63"/>
      <c r="J70" s="67" t="s">
        <v>112</v>
      </c>
      <c r="K70" s="66"/>
      <c r="L70" s="66"/>
      <c r="M70" s="66">
        <f t="shared" ref="M70:O71" si="6">U70</f>
        <v>0</v>
      </c>
      <c r="N70" s="66">
        <f t="shared" si="6"/>
        <v>0</v>
      </c>
      <c r="O70" s="66">
        <f t="shared" si="6"/>
        <v>0</v>
      </c>
      <c r="P70" s="399"/>
      <c r="Q70" s="25"/>
      <c r="R70" s="30" t="s">
        <v>42</v>
      </c>
      <c r="S70" s="27"/>
      <c r="T70" s="27"/>
      <c r="U70" s="27">
        <f t="shared" ref="U70:W71" si="7">E70</f>
        <v>0</v>
      </c>
      <c r="V70" s="27">
        <f t="shared" si="7"/>
        <v>0</v>
      </c>
      <c r="W70" s="27">
        <f t="shared" si="7"/>
        <v>0</v>
      </c>
    </row>
    <row r="71" spans="1:23" s="1" customFormat="1" ht="15">
      <c r="A71" s="25"/>
      <c r="B71" s="28" t="s">
        <v>36</v>
      </c>
      <c r="C71" s="29"/>
      <c r="D71" s="29"/>
      <c r="E71" s="26">
        <f>(D69+E70)*(E59)</f>
        <v>0</v>
      </c>
      <c r="F71" s="26">
        <f>(E69+F70)*(F59)</f>
        <v>0</v>
      </c>
      <c r="G71" s="26">
        <f>(F69+G70)*(G59)</f>
        <v>0</v>
      </c>
      <c r="H71" s="397"/>
      <c r="I71" s="63"/>
      <c r="J71" s="67" t="s">
        <v>113</v>
      </c>
      <c r="K71" s="66"/>
      <c r="L71" s="66"/>
      <c r="M71" s="66">
        <f t="shared" si="6"/>
        <v>0</v>
      </c>
      <c r="N71" s="66">
        <f t="shared" si="6"/>
        <v>0</v>
      </c>
      <c r="O71" s="66">
        <f t="shared" si="6"/>
        <v>0</v>
      </c>
      <c r="P71" s="399"/>
      <c r="Q71" s="25"/>
      <c r="R71" s="30" t="s">
        <v>43</v>
      </c>
      <c r="S71" s="27"/>
      <c r="T71" s="27"/>
      <c r="U71" s="27">
        <f t="shared" si="7"/>
        <v>0</v>
      </c>
      <c r="V71" s="27">
        <f t="shared" si="7"/>
        <v>0</v>
      </c>
      <c r="W71" s="27">
        <f t="shared" si="7"/>
        <v>0</v>
      </c>
    </row>
    <row r="72" spans="1:23" s="1" customFormat="1">
      <c r="A72" s="425"/>
      <c r="B72" s="425"/>
      <c r="C72" s="425"/>
      <c r="D72" s="425"/>
      <c r="E72" s="425"/>
      <c r="F72" s="425"/>
      <c r="G72" s="425"/>
      <c r="H72" s="397"/>
      <c r="I72" s="426"/>
      <c r="J72" s="426"/>
      <c r="K72" s="426"/>
      <c r="L72" s="426"/>
      <c r="M72" s="426"/>
      <c r="N72" s="426"/>
      <c r="O72" s="426"/>
      <c r="P72" s="399"/>
      <c r="Q72" s="425"/>
      <c r="R72" s="425"/>
      <c r="S72" s="425"/>
      <c r="T72" s="425"/>
      <c r="U72" s="425"/>
      <c r="V72" s="425"/>
      <c r="W72" s="425"/>
    </row>
    <row r="73" spans="1:23" s="1" customFormat="1" ht="15">
      <c r="A73" s="25">
        <v>2000</v>
      </c>
      <c r="B73" s="18" t="str">
        <f>B101</f>
        <v>Хароҷот барои молу хизматҳо</v>
      </c>
      <c r="C73" s="5">
        <v>0</v>
      </c>
      <c r="D73" s="5">
        <v>0</v>
      </c>
      <c r="E73" s="26">
        <f>D73+E74+E75</f>
        <v>0</v>
      </c>
      <c r="F73" s="26">
        <f>E73+F74+F75</f>
        <v>0</v>
      </c>
      <c r="G73" s="26">
        <f>F73+G74+G75</f>
        <v>0</v>
      </c>
      <c r="H73" s="397"/>
      <c r="I73" s="63">
        <f>Q73</f>
        <v>2000</v>
      </c>
      <c r="J73" s="55" t="str">
        <f>J101</f>
        <v>Расходы на товары и услуги</v>
      </c>
      <c r="K73" s="65">
        <f>S73</f>
        <v>0</v>
      </c>
      <c r="L73" s="65">
        <f>T73</f>
        <v>0</v>
      </c>
      <c r="M73" s="66">
        <f>U73</f>
        <v>0</v>
      </c>
      <c r="N73" s="66">
        <f>V73</f>
        <v>0</v>
      </c>
      <c r="O73" s="66">
        <f>W73</f>
        <v>0</v>
      </c>
      <c r="P73" s="399"/>
      <c r="Q73" s="25">
        <f>A73</f>
        <v>2000</v>
      </c>
      <c r="R73" s="20" t="str">
        <f>R101</f>
        <v>Goods and Services</v>
      </c>
      <c r="S73" s="13">
        <f>C73</f>
        <v>0</v>
      </c>
      <c r="T73" s="13">
        <f>D73</f>
        <v>0</v>
      </c>
      <c r="U73" s="27">
        <f>E73</f>
        <v>0</v>
      </c>
      <c r="V73" s="27">
        <f>F73</f>
        <v>0</v>
      </c>
      <c r="W73" s="27">
        <f>G73</f>
        <v>0</v>
      </c>
    </row>
    <row r="74" spans="1:23" s="1" customFormat="1" ht="15">
      <c r="A74" s="25"/>
      <c r="B74" s="28" t="s">
        <v>31</v>
      </c>
      <c r="C74" s="29"/>
      <c r="D74" s="29"/>
      <c r="E74" s="26">
        <f>D73*(E55)</f>
        <v>0</v>
      </c>
      <c r="F74" s="26">
        <f>E73*(F55)</f>
        <v>0</v>
      </c>
      <c r="G74" s="26">
        <f>F73*(G55)</f>
        <v>0</v>
      </c>
      <c r="H74" s="397"/>
      <c r="I74" s="63"/>
      <c r="J74" s="67" t="str">
        <f>J70</f>
        <v>в т.ч. изменение расходов из-за изменения цен</v>
      </c>
      <c r="K74" s="66"/>
      <c r="L74" s="66"/>
      <c r="M74" s="66">
        <f t="shared" ref="M74:O75" si="8">U74</f>
        <v>0</v>
      </c>
      <c r="N74" s="66">
        <f t="shared" si="8"/>
        <v>0</v>
      </c>
      <c r="O74" s="66">
        <f t="shared" si="8"/>
        <v>0</v>
      </c>
      <c r="P74" s="399"/>
      <c r="Q74" s="25"/>
      <c r="R74" s="30" t="s">
        <v>42</v>
      </c>
      <c r="S74" s="27"/>
      <c r="T74" s="27"/>
      <c r="U74" s="27">
        <f t="shared" ref="U74:W75" si="9">E74</f>
        <v>0</v>
      </c>
      <c r="V74" s="27">
        <f t="shared" si="9"/>
        <v>0</v>
      </c>
      <c r="W74" s="27">
        <f t="shared" si="9"/>
        <v>0</v>
      </c>
    </row>
    <row r="75" spans="1:23" s="1" customFormat="1" ht="15">
      <c r="A75" s="25"/>
      <c r="B75" s="28" t="s">
        <v>36</v>
      </c>
      <c r="C75" s="29"/>
      <c r="D75" s="29"/>
      <c r="E75" s="26">
        <f>(D73+E74)*(E60)</f>
        <v>0</v>
      </c>
      <c r="F75" s="26">
        <f>(E73+F74)*(F60)</f>
        <v>0</v>
      </c>
      <c r="G75" s="26">
        <f>(F73+G74)*(G60)</f>
        <v>0</v>
      </c>
      <c r="H75" s="397"/>
      <c r="I75" s="63"/>
      <c r="J75" s="67" t="str">
        <f>J71</f>
        <v>в т.ч. изменение расходов из-за изменения объема</v>
      </c>
      <c r="K75" s="66"/>
      <c r="L75" s="66"/>
      <c r="M75" s="66">
        <f t="shared" si="8"/>
        <v>0</v>
      </c>
      <c r="N75" s="66">
        <f t="shared" si="8"/>
        <v>0</v>
      </c>
      <c r="O75" s="66">
        <f t="shared" si="8"/>
        <v>0</v>
      </c>
      <c r="P75" s="399"/>
      <c r="Q75" s="25"/>
      <c r="R75" s="30" t="s">
        <v>43</v>
      </c>
      <c r="S75" s="27"/>
      <c r="T75" s="27"/>
      <c r="U75" s="27">
        <f t="shared" si="9"/>
        <v>0</v>
      </c>
      <c r="V75" s="27">
        <f t="shared" si="9"/>
        <v>0</v>
      </c>
      <c r="W75" s="27">
        <f t="shared" si="9"/>
        <v>0</v>
      </c>
    </row>
    <row r="76" spans="1:23" s="1" customFormat="1">
      <c r="A76" s="425"/>
      <c r="B76" s="425"/>
      <c r="C76" s="425"/>
      <c r="D76" s="425"/>
      <c r="E76" s="425"/>
      <c r="F76" s="425"/>
      <c r="G76" s="425"/>
      <c r="H76" s="397"/>
      <c r="I76" s="426"/>
      <c r="J76" s="426"/>
      <c r="K76" s="426"/>
      <c r="L76" s="426"/>
      <c r="M76" s="426"/>
      <c r="N76" s="426"/>
      <c r="O76" s="426"/>
      <c r="P76" s="399"/>
      <c r="Q76" s="425"/>
      <c r="R76" s="425"/>
      <c r="S76" s="425"/>
      <c r="T76" s="425"/>
      <c r="U76" s="425"/>
      <c r="V76" s="425"/>
      <c r="W76" s="425"/>
    </row>
    <row r="77" spans="1:23" s="1" customFormat="1" ht="45">
      <c r="A77" s="25">
        <v>3000</v>
      </c>
      <c r="B77" s="18" t="str">
        <f>B105</f>
        <v>Хариди молҳо, замин ва активҳои ғайримоддӣ барои ташкили захира</v>
      </c>
      <c r="C77" s="5">
        <v>0</v>
      </c>
      <c r="D77" s="5">
        <v>0</v>
      </c>
      <c r="E77" s="5">
        <v>0</v>
      </c>
      <c r="F77" s="5">
        <v>0</v>
      </c>
      <c r="G77" s="5">
        <v>0</v>
      </c>
      <c r="H77" s="397"/>
      <c r="I77" s="63">
        <v>3000</v>
      </c>
      <c r="J77" s="64" t="str">
        <f>J105</f>
        <v>Приобритение товаров, земли и нематериальных активов для создания запаса</v>
      </c>
      <c r="K77" s="65">
        <f>S77</f>
        <v>0</v>
      </c>
      <c r="L77" s="65">
        <f>T77</f>
        <v>0</v>
      </c>
      <c r="M77" s="65">
        <f>U77</f>
        <v>0</v>
      </c>
      <c r="N77" s="65">
        <f>V77</f>
        <v>0</v>
      </c>
      <c r="O77" s="65">
        <f>W77</f>
        <v>0</v>
      </c>
      <c r="P77" s="399"/>
      <c r="Q77" s="25">
        <v>3000</v>
      </c>
      <c r="R77" s="18" t="str">
        <f>R105</f>
        <v>Acquisition of land, intangible assets and goods for stock</v>
      </c>
      <c r="S77" s="13">
        <f>C77</f>
        <v>0</v>
      </c>
      <c r="T77" s="13">
        <f>D77</f>
        <v>0</v>
      </c>
      <c r="U77" s="13">
        <f>E77</f>
        <v>0</v>
      </c>
      <c r="V77" s="13">
        <f>F77</f>
        <v>0</v>
      </c>
      <c r="W77" s="13">
        <f>G77</f>
        <v>0</v>
      </c>
    </row>
    <row r="78" spans="1:23" s="1" customFormat="1">
      <c r="A78" s="425"/>
      <c r="B78" s="425"/>
      <c r="C78" s="425"/>
      <c r="D78" s="425"/>
      <c r="E78" s="425"/>
      <c r="F78" s="425"/>
      <c r="G78" s="425"/>
      <c r="H78" s="397"/>
      <c r="I78" s="426"/>
      <c r="J78" s="426"/>
      <c r="K78" s="426"/>
      <c r="L78" s="426"/>
      <c r="M78" s="426"/>
      <c r="N78" s="426"/>
      <c r="O78" s="426"/>
      <c r="P78" s="399"/>
      <c r="Q78" s="425"/>
      <c r="R78" s="425"/>
      <c r="S78" s="425"/>
      <c r="T78" s="425"/>
      <c r="U78" s="425"/>
      <c r="V78" s="425"/>
      <c r="W78" s="425"/>
    </row>
    <row r="79" spans="1:23" s="1" customFormat="1" ht="30">
      <c r="A79" s="25">
        <v>4000</v>
      </c>
      <c r="B79" s="9" t="str">
        <f>B103</f>
        <v>Субсидияҳо ва трансфертҳои дигари ҷорӣ</v>
      </c>
      <c r="C79" s="5">
        <v>0</v>
      </c>
      <c r="D79" s="5">
        <v>0</v>
      </c>
      <c r="E79" s="26">
        <f>D79+E80+E81</f>
        <v>0</v>
      </c>
      <c r="F79" s="26">
        <f>E79+F80+F81</f>
        <v>0</v>
      </c>
      <c r="G79" s="26">
        <f>F79+G80+G81</f>
        <v>0</v>
      </c>
      <c r="H79" s="397"/>
      <c r="I79" s="63">
        <f>Q79</f>
        <v>4000</v>
      </c>
      <c r="J79" s="55" t="str">
        <f>J103</f>
        <v>Субсидии и другие текущие трансферты</v>
      </c>
      <c r="K79" s="68">
        <f>S79</f>
        <v>0</v>
      </c>
      <c r="L79" s="68">
        <f>T79</f>
        <v>0</v>
      </c>
      <c r="M79" s="66">
        <f>U79</f>
        <v>0</v>
      </c>
      <c r="N79" s="66">
        <f>V79</f>
        <v>0</v>
      </c>
      <c r="O79" s="66">
        <f>W79</f>
        <v>0</v>
      </c>
      <c r="P79" s="399"/>
      <c r="Q79" s="25">
        <f>A79</f>
        <v>4000</v>
      </c>
      <c r="R79" s="20" t="str">
        <f>R103</f>
        <v>Subsidies and Transfers</v>
      </c>
      <c r="S79" s="31">
        <f>C79</f>
        <v>0</v>
      </c>
      <c r="T79" s="31">
        <f>D79</f>
        <v>0</v>
      </c>
      <c r="U79" s="27">
        <f>E79</f>
        <v>0</v>
      </c>
      <c r="V79" s="27">
        <f>F79</f>
        <v>0</v>
      </c>
      <c r="W79" s="27">
        <f>G79</f>
        <v>0</v>
      </c>
    </row>
    <row r="80" spans="1:23" s="1" customFormat="1" ht="15">
      <c r="A80" s="25"/>
      <c r="B80" s="28" t="s">
        <v>31</v>
      </c>
      <c r="C80" s="29"/>
      <c r="D80" s="29"/>
      <c r="E80" s="26">
        <f>D79*(E56)</f>
        <v>0</v>
      </c>
      <c r="F80" s="26">
        <f>E79*(F56)</f>
        <v>0</v>
      </c>
      <c r="G80" s="26">
        <f>F79*(G56)</f>
        <v>0</v>
      </c>
      <c r="H80" s="397"/>
      <c r="I80" s="63"/>
      <c r="J80" s="67" t="str">
        <f>J70</f>
        <v>в т.ч. изменение расходов из-за изменения цен</v>
      </c>
      <c r="K80" s="66"/>
      <c r="L80" s="66"/>
      <c r="M80" s="66">
        <f t="shared" ref="M80:O81" si="10">U80</f>
        <v>0</v>
      </c>
      <c r="N80" s="66">
        <f t="shared" si="10"/>
        <v>0</v>
      </c>
      <c r="O80" s="66">
        <f t="shared" si="10"/>
        <v>0</v>
      </c>
      <c r="P80" s="399"/>
      <c r="Q80" s="25"/>
      <c r="R80" s="30" t="s">
        <v>42</v>
      </c>
      <c r="S80" s="27"/>
      <c r="T80" s="27"/>
      <c r="U80" s="27">
        <f t="shared" ref="U80:W81" si="11">E80</f>
        <v>0</v>
      </c>
      <c r="V80" s="27">
        <f t="shared" si="11"/>
        <v>0</v>
      </c>
      <c r="W80" s="27">
        <f t="shared" si="11"/>
        <v>0</v>
      </c>
    </row>
    <row r="81" spans="1:23" s="1" customFormat="1" ht="15">
      <c r="A81" s="25"/>
      <c r="B81" s="28" t="s">
        <v>36</v>
      </c>
      <c r="C81" s="29"/>
      <c r="D81" s="29"/>
      <c r="E81" s="26">
        <f>(D79+E80)*(E61)</f>
        <v>0</v>
      </c>
      <c r="F81" s="26">
        <f>(E79+F80)*(F61)</f>
        <v>0</v>
      </c>
      <c r="G81" s="26">
        <f>(F79+G80)*(G61)</f>
        <v>0</v>
      </c>
      <c r="H81" s="397"/>
      <c r="I81" s="63"/>
      <c r="J81" s="67" t="str">
        <f>J71</f>
        <v>в т.ч. изменение расходов из-за изменения объема</v>
      </c>
      <c r="K81" s="66"/>
      <c r="L81" s="66"/>
      <c r="M81" s="66">
        <f t="shared" si="10"/>
        <v>0</v>
      </c>
      <c r="N81" s="66">
        <f t="shared" si="10"/>
        <v>0</v>
      </c>
      <c r="O81" s="66">
        <f t="shared" si="10"/>
        <v>0</v>
      </c>
      <c r="P81" s="399"/>
      <c r="Q81" s="25"/>
      <c r="R81" s="30" t="s">
        <v>43</v>
      </c>
      <c r="S81" s="27"/>
      <c r="T81" s="27"/>
      <c r="U81" s="27">
        <f t="shared" si="11"/>
        <v>0</v>
      </c>
      <c r="V81" s="27">
        <f t="shared" si="11"/>
        <v>0</v>
      </c>
      <c r="W81" s="27">
        <f t="shared" si="11"/>
        <v>0</v>
      </c>
    </row>
    <row r="82" spans="1:23" s="1" customFormat="1">
      <c r="A82" s="425"/>
      <c r="B82" s="425"/>
      <c r="C82" s="425"/>
      <c r="D82" s="425"/>
      <c r="E82" s="425"/>
      <c r="F82" s="425"/>
      <c r="G82" s="425"/>
      <c r="H82" s="397"/>
      <c r="I82" s="426"/>
      <c r="J82" s="426"/>
      <c r="K82" s="426"/>
      <c r="L82" s="426"/>
      <c r="M82" s="426"/>
      <c r="N82" s="426"/>
      <c r="O82" s="426"/>
      <c r="P82" s="399"/>
      <c r="Q82" s="425"/>
      <c r="R82" s="425"/>
      <c r="S82" s="425"/>
      <c r="T82" s="425"/>
      <c r="U82" s="425"/>
      <c r="V82" s="425"/>
      <c r="W82" s="425"/>
    </row>
    <row r="83" spans="1:23" s="1" customFormat="1" ht="15">
      <c r="A83" s="25">
        <v>5000</v>
      </c>
      <c r="B83" s="18" t="str">
        <f>B104</f>
        <v>Хариди сармояи асосӣ</v>
      </c>
      <c r="C83" s="13">
        <v>0</v>
      </c>
      <c r="D83" s="13">
        <v>0</v>
      </c>
      <c r="E83" s="13">
        <v>0</v>
      </c>
      <c r="F83" s="13">
        <v>0</v>
      </c>
      <c r="G83" s="13">
        <v>0</v>
      </c>
      <c r="H83" s="397"/>
      <c r="I83" s="63">
        <f>Q83</f>
        <v>5000</v>
      </c>
      <c r="J83" s="64" t="str">
        <f>J104</f>
        <v>Приобретение основного капитала</v>
      </c>
      <c r="K83" s="65">
        <f>S83</f>
        <v>0</v>
      </c>
      <c r="L83" s="65">
        <f>T83</f>
        <v>0</v>
      </c>
      <c r="M83" s="65">
        <f>U83</f>
        <v>0</v>
      </c>
      <c r="N83" s="65">
        <f>V83</f>
        <v>0</v>
      </c>
      <c r="O83" s="65">
        <f>W83</f>
        <v>0</v>
      </c>
      <c r="P83" s="399"/>
      <c r="Q83" s="25">
        <f>A83</f>
        <v>5000</v>
      </c>
      <c r="R83" s="20" t="str">
        <f>R104</f>
        <v>Acquisition of fixed capital assets</v>
      </c>
      <c r="S83" s="13">
        <f>C83</f>
        <v>0</v>
      </c>
      <c r="T83" s="13">
        <f>D83</f>
        <v>0</v>
      </c>
      <c r="U83" s="13">
        <f>E83</f>
        <v>0</v>
      </c>
      <c r="V83" s="13">
        <f>F83</f>
        <v>0</v>
      </c>
      <c r="W83" s="13">
        <f>G83</f>
        <v>0</v>
      </c>
    </row>
    <row r="84" spans="1:23" s="1" customFormat="1">
      <c r="A84" s="425"/>
      <c r="B84" s="425"/>
      <c r="C84" s="425"/>
      <c r="D84" s="425"/>
      <c r="E84" s="425"/>
      <c r="F84" s="425"/>
      <c r="G84" s="425"/>
      <c r="H84" s="397"/>
      <c r="I84" s="426"/>
      <c r="J84" s="426"/>
      <c r="K84" s="426"/>
      <c r="L84" s="426"/>
      <c r="M84" s="426"/>
      <c r="N84" s="426"/>
      <c r="O84" s="426"/>
      <c r="P84" s="399"/>
      <c r="Q84" s="425"/>
      <c r="R84" s="425"/>
      <c r="S84" s="425"/>
      <c r="T84" s="425"/>
      <c r="U84" s="425"/>
      <c r="V84" s="425"/>
      <c r="W84" s="425"/>
    </row>
    <row r="85" spans="1:23" s="1" customFormat="1" ht="45">
      <c r="A85" s="25">
        <v>6000</v>
      </c>
      <c r="B85" s="18" t="str">
        <f>B105</f>
        <v>Хариди молҳо, замин ва активҳои ғайримоддӣ барои ташкили захира</v>
      </c>
      <c r="C85" s="13">
        <v>0</v>
      </c>
      <c r="D85" s="13">
        <v>0</v>
      </c>
      <c r="E85" s="13">
        <v>0</v>
      </c>
      <c r="F85" s="13">
        <v>0</v>
      </c>
      <c r="G85" s="13">
        <v>0</v>
      </c>
      <c r="H85" s="397"/>
      <c r="I85" s="63">
        <f>Q85</f>
        <v>6000</v>
      </c>
      <c r="J85" s="64" t="str">
        <f>J105</f>
        <v>Приобритение товаров, земли и нематериальных активов для создания запаса</v>
      </c>
      <c r="K85" s="65">
        <f>S85</f>
        <v>0</v>
      </c>
      <c r="L85" s="65">
        <f>T85</f>
        <v>0</v>
      </c>
      <c r="M85" s="65">
        <f>U85</f>
        <v>0</v>
      </c>
      <c r="N85" s="65">
        <f>V85</f>
        <v>0</v>
      </c>
      <c r="O85" s="65">
        <f>W85</f>
        <v>0</v>
      </c>
      <c r="P85" s="399"/>
      <c r="Q85" s="25">
        <f>A85</f>
        <v>6000</v>
      </c>
      <c r="R85" s="18" t="str">
        <f>R105</f>
        <v>Acquisition of land, intangible assets and goods for stock</v>
      </c>
      <c r="S85" s="13">
        <f>C85</f>
        <v>0</v>
      </c>
      <c r="T85" s="13">
        <f>D85</f>
        <v>0</v>
      </c>
      <c r="U85" s="13">
        <f>E85</f>
        <v>0</v>
      </c>
      <c r="V85" s="13">
        <f>F85</f>
        <v>0</v>
      </c>
      <c r="W85" s="13">
        <f>G85</f>
        <v>0</v>
      </c>
    </row>
    <row r="86" spans="1:23" s="1" customFormat="1">
      <c r="A86" s="425"/>
      <c r="B86" s="425"/>
      <c r="C86" s="425"/>
      <c r="D86" s="425"/>
      <c r="E86" s="425"/>
      <c r="F86" s="425"/>
      <c r="G86" s="425"/>
      <c r="H86" s="397"/>
      <c r="I86" s="426"/>
      <c r="J86" s="426"/>
      <c r="K86" s="426"/>
      <c r="L86" s="426"/>
      <c r="M86" s="426"/>
      <c r="N86" s="426"/>
      <c r="O86" s="426"/>
      <c r="P86" s="399"/>
      <c r="Q86" s="425"/>
      <c r="R86" s="425"/>
      <c r="S86" s="425"/>
      <c r="T86" s="425"/>
      <c r="U86" s="425"/>
      <c r="V86" s="425"/>
      <c r="W86" s="425"/>
    </row>
    <row r="87" spans="1:23" s="1" customFormat="1" ht="15">
      <c r="A87" s="25">
        <v>7000</v>
      </c>
      <c r="B87" s="18" t="str">
        <f>B106</f>
        <v>Трансфертҳои капиталӣ</v>
      </c>
      <c r="C87" s="13">
        <v>0</v>
      </c>
      <c r="D87" s="13">
        <v>0</v>
      </c>
      <c r="E87" s="13">
        <v>0</v>
      </c>
      <c r="F87" s="13">
        <v>0</v>
      </c>
      <c r="G87" s="13">
        <v>0</v>
      </c>
      <c r="H87" s="397"/>
      <c r="I87" s="63">
        <f>Q87</f>
        <v>7000</v>
      </c>
      <c r="J87" s="64" t="str">
        <f>J106</f>
        <v>Капитальные трансферты</v>
      </c>
      <c r="K87" s="65">
        <f>S87</f>
        <v>0</v>
      </c>
      <c r="L87" s="65">
        <f>T87</f>
        <v>0</v>
      </c>
      <c r="M87" s="65">
        <f>U87</f>
        <v>0</v>
      </c>
      <c r="N87" s="65">
        <f>V87</f>
        <v>0</v>
      </c>
      <c r="O87" s="65">
        <f>W87</f>
        <v>0</v>
      </c>
      <c r="P87" s="399"/>
      <c r="Q87" s="25">
        <f>A87</f>
        <v>7000</v>
      </c>
      <c r="R87" s="20" t="str">
        <f>R106</f>
        <v>Capital Transfers</v>
      </c>
      <c r="S87" s="13">
        <f>C87</f>
        <v>0</v>
      </c>
      <c r="T87" s="13">
        <f>D87</f>
        <v>0</v>
      </c>
      <c r="U87" s="13">
        <f>E87</f>
        <v>0</v>
      </c>
      <c r="V87" s="13">
        <f>F87</f>
        <v>0</v>
      </c>
      <c r="W87" s="13">
        <f>G87</f>
        <v>0</v>
      </c>
    </row>
    <row r="88" spans="1:23" s="1" customFormat="1">
      <c r="A88" s="425"/>
      <c r="B88" s="425"/>
      <c r="C88" s="425"/>
      <c r="D88" s="425"/>
      <c r="E88" s="425"/>
      <c r="F88" s="425"/>
      <c r="G88" s="425"/>
      <c r="H88" s="397"/>
      <c r="I88" s="452"/>
      <c r="J88" s="452"/>
      <c r="K88" s="452"/>
      <c r="L88" s="452"/>
      <c r="M88" s="452"/>
      <c r="N88" s="452"/>
      <c r="O88" s="452"/>
      <c r="P88" s="399"/>
      <c r="Q88" s="425"/>
      <c r="R88" s="425"/>
      <c r="S88" s="425"/>
      <c r="T88" s="425"/>
      <c r="U88" s="425"/>
      <c r="V88" s="425"/>
      <c r="W88" s="425"/>
    </row>
    <row r="89" spans="1:23" s="1" customFormat="1" ht="30">
      <c r="A89" s="25">
        <v>8000</v>
      </c>
      <c r="B89" s="18" t="str">
        <f>B107</f>
        <v>Қарздиҳӣ бидуни маблағи пардохташуда</v>
      </c>
      <c r="C89" s="13">
        <v>0</v>
      </c>
      <c r="D89" s="13">
        <v>0</v>
      </c>
      <c r="E89" s="13">
        <v>0</v>
      </c>
      <c r="F89" s="13">
        <v>0</v>
      </c>
      <c r="G89" s="13">
        <v>0</v>
      </c>
      <c r="H89" s="397"/>
      <c r="I89" s="63">
        <f>Q89</f>
        <v>8000</v>
      </c>
      <c r="J89" s="64" t="str">
        <f>J107</f>
        <v>Внутреннее кредитование за вычетом сумм погашения</v>
      </c>
      <c r="K89" s="65">
        <f>S89</f>
        <v>0</v>
      </c>
      <c r="L89" s="65">
        <f>T89</f>
        <v>0</v>
      </c>
      <c r="M89" s="65">
        <f>U89</f>
        <v>0</v>
      </c>
      <c r="N89" s="65">
        <f>V89</f>
        <v>0</v>
      </c>
      <c r="O89" s="65">
        <f>W89</f>
        <v>0</v>
      </c>
      <c r="P89" s="399"/>
      <c r="Q89" s="25">
        <f>A89</f>
        <v>8000</v>
      </c>
      <c r="R89" s="20" t="str">
        <f>R107</f>
        <v>Domestic lending minus principal repayment</v>
      </c>
      <c r="S89" s="13">
        <f>C89</f>
        <v>0</v>
      </c>
      <c r="T89" s="13">
        <f>D89</f>
        <v>0</v>
      </c>
      <c r="U89" s="13">
        <f>E89</f>
        <v>0</v>
      </c>
      <c r="V89" s="13">
        <f>F89</f>
        <v>0</v>
      </c>
      <c r="W89" s="13">
        <f>G89</f>
        <v>0</v>
      </c>
    </row>
    <row r="90" spans="1:23" s="1" customFormat="1">
      <c r="A90" s="425"/>
      <c r="B90" s="425"/>
      <c r="C90" s="425"/>
      <c r="D90" s="425"/>
      <c r="E90" s="425"/>
      <c r="F90" s="425"/>
      <c r="G90" s="425"/>
      <c r="H90" s="397"/>
      <c r="I90" s="426"/>
      <c r="J90" s="426"/>
      <c r="K90" s="426"/>
      <c r="L90" s="426"/>
      <c r="M90" s="426"/>
      <c r="N90" s="426"/>
      <c r="O90" s="426"/>
      <c r="P90" s="399"/>
      <c r="Q90" s="425"/>
      <c r="R90" s="425"/>
      <c r="S90" s="425"/>
      <c r="T90" s="425"/>
      <c r="U90" s="425"/>
      <c r="V90" s="425"/>
      <c r="W90" s="425"/>
    </row>
    <row r="91" spans="1:23" s="1" customFormat="1" ht="30">
      <c r="A91" s="25">
        <v>9000</v>
      </c>
      <c r="B91" s="18" t="str">
        <f>B108</f>
        <v>Қарздиҳии беруна (ба хориҷа) бидуни маблағи пардохташуда</v>
      </c>
      <c r="C91" s="13">
        <v>0</v>
      </c>
      <c r="D91" s="13">
        <v>0</v>
      </c>
      <c r="E91" s="13">
        <v>0</v>
      </c>
      <c r="F91" s="13">
        <v>0</v>
      </c>
      <c r="G91" s="13">
        <v>0</v>
      </c>
      <c r="H91" s="397"/>
      <c r="I91" s="63">
        <f>Q91</f>
        <v>9000</v>
      </c>
      <c r="J91" s="64" t="str">
        <f>J108</f>
        <v>Внешнее кредитование (за границу), за вычетом сумм погашения</v>
      </c>
      <c r="K91" s="65">
        <f>S91</f>
        <v>0</v>
      </c>
      <c r="L91" s="65">
        <f>T91</f>
        <v>0</v>
      </c>
      <c r="M91" s="65">
        <f>U91</f>
        <v>0</v>
      </c>
      <c r="N91" s="65">
        <f>V91</f>
        <v>0</v>
      </c>
      <c r="O91" s="65">
        <f>W91</f>
        <v>0</v>
      </c>
      <c r="P91" s="399"/>
      <c r="Q91" s="25">
        <f>A91</f>
        <v>9000</v>
      </c>
      <c r="R91" s="20" t="str">
        <f>R108</f>
        <v>External lending minus principal repayment</v>
      </c>
      <c r="S91" s="13">
        <f>C91</f>
        <v>0</v>
      </c>
      <c r="T91" s="13">
        <f>D91</f>
        <v>0</v>
      </c>
      <c r="U91" s="13">
        <f>E91</f>
        <v>0</v>
      </c>
      <c r="V91" s="13">
        <f>F91</f>
        <v>0</v>
      </c>
      <c r="W91" s="13">
        <f>G91</f>
        <v>0</v>
      </c>
    </row>
    <row r="92" spans="1:23" s="1" customFormat="1">
      <c r="A92" s="425"/>
      <c r="B92" s="425"/>
      <c r="C92" s="425"/>
      <c r="D92" s="425"/>
      <c r="E92" s="425"/>
      <c r="F92" s="425"/>
      <c r="G92" s="425"/>
      <c r="H92" s="397"/>
      <c r="I92" s="426"/>
      <c r="J92" s="426"/>
      <c r="K92" s="426"/>
      <c r="L92" s="426"/>
      <c r="M92" s="426"/>
      <c r="N92" s="426"/>
      <c r="O92" s="426"/>
      <c r="P92" s="399"/>
      <c r="Q92" s="425"/>
      <c r="R92" s="425"/>
      <c r="S92" s="425"/>
      <c r="T92" s="425"/>
      <c r="U92" s="425"/>
      <c r="V92" s="425"/>
      <c r="W92" s="425"/>
    </row>
    <row r="93" spans="1:23" s="1" customFormat="1">
      <c r="A93" s="425"/>
      <c r="B93" s="425"/>
      <c r="C93" s="425"/>
      <c r="D93" s="425"/>
      <c r="E93" s="425"/>
      <c r="F93" s="425"/>
      <c r="G93" s="425"/>
      <c r="H93" s="397"/>
      <c r="I93" s="426"/>
      <c r="J93" s="426"/>
      <c r="K93" s="426"/>
      <c r="L93" s="426"/>
      <c r="M93" s="426"/>
      <c r="N93" s="426"/>
      <c r="O93" s="426"/>
      <c r="P93" s="399"/>
      <c r="Q93" s="425"/>
      <c r="R93" s="425"/>
      <c r="S93" s="425"/>
      <c r="T93" s="425"/>
      <c r="U93" s="425"/>
      <c r="V93" s="425"/>
      <c r="W93" s="425"/>
    </row>
    <row r="94" spans="1:23" s="1" customFormat="1">
      <c r="A94" s="393" t="s">
        <v>83</v>
      </c>
      <c r="B94" s="393"/>
      <c r="C94" s="393"/>
      <c r="D94" s="393"/>
      <c r="E94" s="393"/>
      <c r="F94" s="393"/>
      <c r="G94" s="393"/>
      <c r="H94" s="397"/>
      <c r="I94" s="398" t="s">
        <v>114</v>
      </c>
      <c r="J94" s="398"/>
      <c r="K94" s="398"/>
      <c r="L94" s="398"/>
      <c r="M94" s="398"/>
      <c r="N94" s="398"/>
      <c r="O94" s="398"/>
      <c r="P94" s="399"/>
      <c r="Q94" s="393" t="s">
        <v>45</v>
      </c>
      <c r="R94" s="393"/>
      <c r="S94" s="393"/>
      <c r="T94" s="393"/>
      <c r="U94" s="393"/>
      <c r="V94" s="393"/>
      <c r="W94" s="393"/>
    </row>
    <row r="95" spans="1:23" s="1" customFormat="1">
      <c r="A95" s="394"/>
      <c r="B95" s="394"/>
      <c r="C95" s="394"/>
      <c r="D95" s="394"/>
      <c r="E95" s="394"/>
      <c r="F95" s="394"/>
      <c r="G95" s="394"/>
      <c r="H95" s="397"/>
      <c r="I95" s="395"/>
      <c r="J95" s="395"/>
      <c r="K95" s="395"/>
      <c r="L95" s="395"/>
      <c r="M95" s="395"/>
      <c r="N95" s="395"/>
      <c r="O95" s="395"/>
      <c r="P95" s="399"/>
      <c r="Q95" s="396"/>
      <c r="R95" s="396"/>
      <c r="S95" s="396"/>
      <c r="T95" s="396"/>
      <c r="U95" s="396"/>
      <c r="V95" s="396"/>
      <c r="W95" s="396"/>
    </row>
    <row r="96" spans="1:23" s="7" customFormat="1" ht="90">
      <c r="A96" s="433" t="s">
        <v>84</v>
      </c>
      <c r="B96" s="433"/>
      <c r="C96" s="16" t="str">
        <f>C32</f>
        <v xml:space="preserve">    Буљет 2010</v>
      </c>
      <c r="D96" s="16" t="str">
        <f>D32</f>
        <v xml:space="preserve">    Буљет 2011</v>
      </c>
      <c r="E96" s="16" t="str">
        <f>E32</f>
        <v xml:space="preserve">    Буљети базавї 2012</v>
      </c>
      <c r="F96" s="16" t="str">
        <f>F32</f>
        <v xml:space="preserve">    Буљети базавї 2013</v>
      </c>
      <c r="G96" s="16" t="str">
        <f>G32</f>
        <v xml:space="preserve">    Буљети базавї 2014</v>
      </c>
      <c r="H96" s="397"/>
      <c r="I96" s="434" t="s">
        <v>105</v>
      </c>
      <c r="J96" s="434"/>
      <c r="K96" s="51" t="str">
        <f>K65</f>
        <v>Бюджет 2010 г.</v>
      </c>
      <c r="L96" s="51" t="str">
        <f>L65</f>
        <v>Бюджет 2011 г.</v>
      </c>
      <c r="M96" s="51" t="str">
        <f>M65</f>
        <v>Базисные расходы 2012 г.</v>
      </c>
      <c r="N96" s="51" t="str">
        <f>N65</f>
        <v>Базисные расходы 2013 г.</v>
      </c>
      <c r="O96" s="51" t="str">
        <f>O65</f>
        <v>Базисные расходы 2014 г.</v>
      </c>
      <c r="P96" s="399"/>
      <c r="Q96" s="433" t="s">
        <v>39</v>
      </c>
      <c r="R96" s="433"/>
      <c r="S96" s="16" t="str">
        <f>S32</f>
        <v>budget 2010</v>
      </c>
      <c r="T96" s="16" t="str">
        <f>T32</f>
        <v>budget 2011</v>
      </c>
      <c r="U96" s="16" t="str">
        <f>U32</f>
        <v>baseline 2012</v>
      </c>
      <c r="V96" s="16" t="str">
        <f>V32</f>
        <v>baseline 2013</v>
      </c>
      <c r="W96" s="16" t="str">
        <f>W32</f>
        <v>baseline 2014</v>
      </c>
    </row>
    <row r="97" spans="1:23" s="1" customFormat="1">
      <c r="A97" s="32"/>
      <c r="B97" s="33"/>
      <c r="C97" s="34"/>
      <c r="D97" s="34"/>
      <c r="E97" s="34"/>
      <c r="F97" s="34"/>
      <c r="G97" s="34"/>
      <c r="H97" s="397"/>
      <c r="I97" s="60"/>
      <c r="J97" s="69"/>
      <c r="K97" s="70"/>
      <c r="L97" s="70"/>
      <c r="M97" s="70"/>
      <c r="N97" s="70"/>
      <c r="O97" s="70"/>
      <c r="P97" s="399"/>
      <c r="Q97" s="22"/>
      <c r="R97" s="35"/>
      <c r="S97" s="36"/>
      <c r="T97" s="36"/>
      <c r="U97" s="36"/>
      <c r="V97" s="36"/>
      <c r="W97" s="36"/>
    </row>
    <row r="98" spans="1:23" s="1" customFormat="1" ht="15">
      <c r="A98" s="22"/>
      <c r="B98" s="23" t="s">
        <v>40</v>
      </c>
      <c r="C98" s="24">
        <f>SUM(C100:C108)</f>
        <v>0</v>
      </c>
      <c r="D98" s="24">
        <f>SUM(D100:D108)</f>
        <v>0</v>
      </c>
      <c r="E98" s="24">
        <f>SUM(E100:E108)</f>
        <v>0</v>
      </c>
      <c r="F98" s="24">
        <f>SUM(F100:F108)</f>
        <v>0</v>
      </c>
      <c r="G98" s="24">
        <f>SUM(G100:G108)</f>
        <v>0</v>
      </c>
      <c r="H98" s="397"/>
      <c r="I98" s="60"/>
      <c r="J98" s="61" t="s">
        <v>111</v>
      </c>
      <c r="K98" s="62">
        <f>S98</f>
        <v>0</v>
      </c>
      <c r="L98" s="62">
        <f>T98</f>
        <v>0</v>
      </c>
      <c r="M98" s="62">
        <f>U98</f>
        <v>0</v>
      </c>
      <c r="N98" s="62">
        <f>V98</f>
        <v>0</v>
      </c>
      <c r="O98" s="62">
        <f>W98</f>
        <v>0</v>
      </c>
      <c r="P98" s="399"/>
      <c r="Q98" s="22"/>
      <c r="R98" s="23" t="s">
        <v>41</v>
      </c>
      <c r="S98" s="24">
        <f>C98</f>
        <v>0</v>
      </c>
      <c r="T98" s="24">
        <f>D98</f>
        <v>0</v>
      </c>
      <c r="U98" s="24">
        <f>E98</f>
        <v>0</v>
      </c>
      <c r="V98" s="24">
        <f>F98</f>
        <v>0</v>
      </c>
      <c r="W98" s="24">
        <f>G98</f>
        <v>0</v>
      </c>
    </row>
    <row r="99" spans="1:23" s="1" customFormat="1">
      <c r="A99" s="22"/>
      <c r="B99" s="23"/>
      <c r="C99" s="24"/>
      <c r="D99" s="24"/>
      <c r="E99" s="24"/>
      <c r="F99" s="24"/>
      <c r="G99" s="24"/>
      <c r="H99" s="397"/>
      <c r="I99" s="60"/>
      <c r="J99" s="61"/>
      <c r="K99" s="62"/>
      <c r="L99" s="62"/>
      <c r="M99" s="62"/>
      <c r="N99" s="62"/>
      <c r="O99" s="62"/>
      <c r="P99" s="399"/>
      <c r="Q99" s="22"/>
      <c r="R99" s="23"/>
      <c r="S99" s="24"/>
      <c r="T99" s="24"/>
      <c r="U99" s="24"/>
      <c r="V99" s="24"/>
      <c r="W99" s="24"/>
    </row>
    <row r="100" spans="1:23" s="1" customFormat="1" ht="30">
      <c r="A100" s="37">
        <v>1000</v>
      </c>
      <c r="B100" s="38" t="s">
        <v>51</v>
      </c>
      <c r="C100" s="27">
        <f>C69</f>
        <v>0</v>
      </c>
      <c r="D100" s="27">
        <f>D69</f>
        <v>0</v>
      </c>
      <c r="E100" s="27">
        <f>E69</f>
        <v>0</v>
      </c>
      <c r="F100" s="27">
        <f>F69</f>
        <v>0</v>
      </c>
      <c r="G100" s="27">
        <f>G69</f>
        <v>0</v>
      </c>
      <c r="H100" s="397"/>
      <c r="I100" s="63">
        <f t="shared" ref="I100:I108" si="12">Q100</f>
        <v>1000</v>
      </c>
      <c r="J100" s="64" t="s">
        <v>115</v>
      </c>
      <c r="K100" s="66">
        <f t="shared" ref="K100:O108" si="13">S100</f>
        <v>0</v>
      </c>
      <c r="L100" s="66">
        <f t="shared" si="13"/>
        <v>0</v>
      </c>
      <c r="M100" s="66">
        <f t="shared" si="13"/>
        <v>0</v>
      </c>
      <c r="N100" s="66">
        <f t="shared" si="13"/>
        <v>0</v>
      </c>
      <c r="O100" s="66">
        <f t="shared" si="13"/>
        <v>0</v>
      </c>
      <c r="P100" s="399"/>
      <c r="Q100" s="25">
        <f t="shared" ref="Q100:Q108" si="14">A100</f>
        <v>1000</v>
      </c>
      <c r="R100" s="20" t="s">
        <v>33</v>
      </c>
      <c r="S100" s="27">
        <f t="shared" ref="S100:W108" si="15">C100</f>
        <v>0</v>
      </c>
      <c r="T100" s="27">
        <f t="shared" si="15"/>
        <v>0</v>
      </c>
      <c r="U100" s="27">
        <f t="shared" si="15"/>
        <v>0</v>
      </c>
      <c r="V100" s="27">
        <f t="shared" si="15"/>
        <v>0</v>
      </c>
      <c r="W100" s="27">
        <f t="shared" si="15"/>
        <v>0</v>
      </c>
    </row>
    <row r="101" spans="1:23" s="1" customFormat="1" ht="15">
      <c r="A101" s="37">
        <v>2000</v>
      </c>
      <c r="B101" s="38" t="s">
        <v>52</v>
      </c>
      <c r="C101" s="27">
        <f>C73</f>
        <v>0</v>
      </c>
      <c r="D101" s="27">
        <f>D73</f>
        <v>0</v>
      </c>
      <c r="E101" s="27">
        <f>E73</f>
        <v>0</v>
      </c>
      <c r="F101" s="27">
        <f>F73</f>
        <v>0</v>
      </c>
      <c r="G101" s="27">
        <f>G73</f>
        <v>0</v>
      </c>
      <c r="H101" s="397"/>
      <c r="I101" s="63">
        <f t="shared" si="12"/>
        <v>2000</v>
      </c>
      <c r="J101" s="64" t="s">
        <v>116</v>
      </c>
      <c r="K101" s="66">
        <f t="shared" si="13"/>
        <v>0</v>
      </c>
      <c r="L101" s="66">
        <f t="shared" si="13"/>
        <v>0</v>
      </c>
      <c r="M101" s="66">
        <f t="shared" si="13"/>
        <v>0</v>
      </c>
      <c r="N101" s="66">
        <f t="shared" si="13"/>
        <v>0</v>
      </c>
      <c r="O101" s="66">
        <f t="shared" si="13"/>
        <v>0</v>
      </c>
      <c r="P101" s="399"/>
      <c r="Q101" s="25">
        <f t="shared" si="14"/>
        <v>2000</v>
      </c>
      <c r="R101" s="20" t="s">
        <v>34</v>
      </c>
      <c r="S101" s="27">
        <f t="shared" si="15"/>
        <v>0</v>
      </c>
      <c r="T101" s="27">
        <f t="shared" si="15"/>
        <v>0</v>
      </c>
      <c r="U101" s="27">
        <f t="shared" si="15"/>
        <v>0</v>
      </c>
      <c r="V101" s="27">
        <f t="shared" si="15"/>
        <v>0</v>
      </c>
      <c r="W101" s="27">
        <f t="shared" si="15"/>
        <v>0</v>
      </c>
    </row>
    <row r="102" spans="1:23" s="1" customFormat="1" ht="15">
      <c r="A102" s="37">
        <v>3000</v>
      </c>
      <c r="B102" s="38" t="s">
        <v>53</v>
      </c>
      <c r="C102" s="27">
        <f>C77</f>
        <v>0</v>
      </c>
      <c r="D102" s="27">
        <f>D77</f>
        <v>0</v>
      </c>
      <c r="E102" s="27">
        <f>E77</f>
        <v>0</v>
      </c>
      <c r="F102" s="27">
        <f>F77</f>
        <v>0</v>
      </c>
      <c r="G102" s="27">
        <f>G77</f>
        <v>0</v>
      </c>
      <c r="H102" s="397"/>
      <c r="I102" s="63">
        <f t="shared" si="12"/>
        <v>3000</v>
      </c>
      <c r="J102" s="64" t="s">
        <v>117</v>
      </c>
      <c r="K102" s="66">
        <f t="shared" si="13"/>
        <v>0</v>
      </c>
      <c r="L102" s="66">
        <f t="shared" si="13"/>
        <v>0</v>
      </c>
      <c r="M102" s="66">
        <f t="shared" si="13"/>
        <v>0</v>
      </c>
      <c r="N102" s="66">
        <f t="shared" si="13"/>
        <v>0</v>
      </c>
      <c r="O102" s="66">
        <f t="shared" si="13"/>
        <v>0</v>
      </c>
      <c r="P102" s="399"/>
      <c r="Q102" s="25">
        <f t="shared" si="14"/>
        <v>3000</v>
      </c>
      <c r="R102" s="20" t="s">
        <v>44</v>
      </c>
      <c r="S102" s="27">
        <f t="shared" si="15"/>
        <v>0</v>
      </c>
      <c r="T102" s="27">
        <f t="shared" si="15"/>
        <v>0</v>
      </c>
      <c r="U102" s="27">
        <f t="shared" si="15"/>
        <v>0</v>
      </c>
      <c r="V102" s="27">
        <f t="shared" si="15"/>
        <v>0</v>
      </c>
      <c r="W102" s="27">
        <f t="shared" si="15"/>
        <v>0</v>
      </c>
    </row>
    <row r="103" spans="1:23" s="1" customFormat="1" ht="30">
      <c r="A103" s="25">
        <v>4000</v>
      </c>
      <c r="B103" s="38" t="s">
        <v>54</v>
      </c>
      <c r="C103" s="27">
        <f>C79</f>
        <v>0</v>
      </c>
      <c r="D103" s="27">
        <f>D79</f>
        <v>0</v>
      </c>
      <c r="E103" s="27">
        <f>E79</f>
        <v>0</v>
      </c>
      <c r="F103" s="27">
        <f>F79</f>
        <v>0</v>
      </c>
      <c r="G103" s="27">
        <f>G79</f>
        <v>0</v>
      </c>
      <c r="H103" s="397"/>
      <c r="I103" s="63">
        <f t="shared" si="12"/>
        <v>4000</v>
      </c>
      <c r="J103" s="64" t="s">
        <v>118</v>
      </c>
      <c r="K103" s="66">
        <f t="shared" si="13"/>
        <v>0</v>
      </c>
      <c r="L103" s="66">
        <f t="shared" si="13"/>
        <v>0</v>
      </c>
      <c r="M103" s="66">
        <f t="shared" si="13"/>
        <v>0</v>
      </c>
      <c r="N103" s="66">
        <f t="shared" si="13"/>
        <v>0</v>
      </c>
      <c r="O103" s="66">
        <f t="shared" si="13"/>
        <v>0</v>
      </c>
      <c r="P103" s="399"/>
      <c r="Q103" s="25">
        <f t="shared" si="14"/>
        <v>4000</v>
      </c>
      <c r="R103" s="20" t="s">
        <v>35</v>
      </c>
      <c r="S103" s="27">
        <f t="shared" si="15"/>
        <v>0</v>
      </c>
      <c r="T103" s="27">
        <f t="shared" si="15"/>
        <v>0</v>
      </c>
      <c r="U103" s="27">
        <f t="shared" si="15"/>
        <v>0</v>
      </c>
      <c r="V103" s="27">
        <f t="shared" si="15"/>
        <v>0</v>
      </c>
      <c r="W103" s="27">
        <f t="shared" si="15"/>
        <v>0</v>
      </c>
    </row>
    <row r="104" spans="1:23" s="1" customFormat="1" ht="15">
      <c r="A104" s="37">
        <v>5000</v>
      </c>
      <c r="B104" s="38" t="s">
        <v>55</v>
      </c>
      <c r="C104" s="27">
        <f>C83</f>
        <v>0</v>
      </c>
      <c r="D104" s="27">
        <f>D83</f>
        <v>0</v>
      </c>
      <c r="E104" s="27">
        <f>E83</f>
        <v>0</v>
      </c>
      <c r="F104" s="27">
        <f>F83</f>
        <v>0</v>
      </c>
      <c r="G104" s="27">
        <f>G83</f>
        <v>0</v>
      </c>
      <c r="H104" s="397"/>
      <c r="I104" s="63">
        <f t="shared" si="12"/>
        <v>5000</v>
      </c>
      <c r="J104" s="64" t="s">
        <v>119</v>
      </c>
      <c r="K104" s="66">
        <f t="shared" si="13"/>
        <v>0</v>
      </c>
      <c r="L104" s="66">
        <f t="shared" si="13"/>
        <v>0</v>
      </c>
      <c r="M104" s="66">
        <f t="shared" si="13"/>
        <v>0</v>
      </c>
      <c r="N104" s="66">
        <f t="shared" si="13"/>
        <v>0</v>
      </c>
      <c r="O104" s="66">
        <f t="shared" si="13"/>
        <v>0</v>
      </c>
      <c r="P104" s="399"/>
      <c r="Q104" s="25">
        <f t="shared" si="14"/>
        <v>5000</v>
      </c>
      <c r="R104" s="20" t="s">
        <v>46</v>
      </c>
      <c r="S104" s="27">
        <f t="shared" si="15"/>
        <v>0</v>
      </c>
      <c r="T104" s="27">
        <f t="shared" si="15"/>
        <v>0</v>
      </c>
      <c r="U104" s="27">
        <f t="shared" si="15"/>
        <v>0</v>
      </c>
      <c r="V104" s="27">
        <f t="shared" si="15"/>
        <v>0</v>
      </c>
      <c r="W104" s="27">
        <f t="shared" si="15"/>
        <v>0</v>
      </c>
    </row>
    <row r="105" spans="1:23" ht="45">
      <c r="A105" s="25">
        <v>6000</v>
      </c>
      <c r="B105" s="38" t="s">
        <v>56</v>
      </c>
      <c r="C105" s="39">
        <f>C85</f>
        <v>0</v>
      </c>
      <c r="D105" s="39">
        <f>D85</f>
        <v>0</v>
      </c>
      <c r="E105" s="39">
        <f>E85</f>
        <v>0</v>
      </c>
      <c r="F105" s="39">
        <f>F85</f>
        <v>0</v>
      </c>
      <c r="G105" s="39">
        <f>G85</f>
        <v>0</v>
      </c>
      <c r="H105" s="397"/>
      <c r="I105" s="63">
        <f t="shared" si="12"/>
        <v>6000</v>
      </c>
      <c r="J105" s="64" t="s">
        <v>120</v>
      </c>
      <c r="K105" s="66">
        <f t="shared" si="13"/>
        <v>0</v>
      </c>
      <c r="L105" s="66">
        <f t="shared" si="13"/>
        <v>0</v>
      </c>
      <c r="M105" s="66">
        <f t="shared" si="13"/>
        <v>0</v>
      </c>
      <c r="N105" s="66">
        <f t="shared" si="13"/>
        <v>0</v>
      </c>
      <c r="O105" s="66">
        <f t="shared" si="13"/>
        <v>0</v>
      </c>
      <c r="P105" s="399"/>
      <c r="Q105" s="25">
        <f t="shared" si="14"/>
        <v>6000</v>
      </c>
      <c r="R105" s="18" t="s">
        <v>47</v>
      </c>
      <c r="S105" s="27">
        <f t="shared" si="15"/>
        <v>0</v>
      </c>
      <c r="T105" s="27">
        <f t="shared" si="15"/>
        <v>0</v>
      </c>
      <c r="U105" s="27">
        <f t="shared" si="15"/>
        <v>0</v>
      </c>
      <c r="V105" s="27">
        <f t="shared" si="15"/>
        <v>0</v>
      </c>
      <c r="W105" s="27">
        <f t="shared" si="15"/>
        <v>0</v>
      </c>
    </row>
    <row r="106" spans="1:23" ht="15">
      <c r="A106" s="37">
        <v>7000</v>
      </c>
      <c r="B106" s="38" t="s">
        <v>57</v>
      </c>
      <c r="C106" s="39">
        <f>C87</f>
        <v>0</v>
      </c>
      <c r="D106" s="39">
        <f>D87</f>
        <v>0</v>
      </c>
      <c r="E106" s="39">
        <f>E87</f>
        <v>0</v>
      </c>
      <c r="F106" s="39">
        <f>F87</f>
        <v>0</v>
      </c>
      <c r="G106" s="39">
        <f>G87</f>
        <v>0</v>
      </c>
      <c r="H106" s="397"/>
      <c r="I106" s="63">
        <f t="shared" si="12"/>
        <v>7000</v>
      </c>
      <c r="J106" s="64" t="s">
        <v>121</v>
      </c>
      <c r="K106" s="66">
        <f t="shared" si="13"/>
        <v>0</v>
      </c>
      <c r="L106" s="66">
        <f t="shared" si="13"/>
        <v>0</v>
      </c>
      <c r="M106" s="66">
        <f t="shared" si="13"/>
        <v>0</v>
      </c>
      <c r="N106" s="66">
        <f t="shared" si="13"/>
        <v>0</v>
      </c>
      <c r="O106" s="66">
        <f t="shared" si="13"/>
        <v>0</v>
      </c>
      <c r="P106" s="399"/>
      <c r="Q106" s="25">
        <f t="shared" si="14"/>
        <v>7000</v>
      </c>
      <c r="R106" s="20" t="s">
        <v>48</v>
      </c>
      <c r="S106" s="27">
        <f t="shared" si="15"/>
        <v>0</v>
      </c>
      <c r="T106" s="27">
        <f t="shared" si="15"/>
        <v>0</v>
      </c>
      <c r="U106" s="27">
        <f t="shared" si="15"/>
        <v>0</v>
      </c>
      <c r="V106" s="27">
        <f t="shared" si="15"/>
        <v>0</v>
      </c>
      <c r="W106" s="27">
        <f t="shared" si="15"/>
        <v>0</v>
      </c>
    </row>
    <row r="107" spans="1:23" ht="30">
      <c r="A107" s="25">
        <v>8000</v>
      </c>
      <c r="B107" s="38" t="s">
        <v>58</v>
      </c>
      <c r="C107" s="39">
        <f>C89</f>
        <v>0</v>
      </c>
      <c r="D107" s="39">
        <f>D89</f>
        <v>0</v>
      </c>
      <c r="E107" s="39">
        <f>E89</f>
        <v>0</v>
      </c>
      <c r="F107" s="39">
        <f>F89</f>
        <v>0</v>
      </c>
      <c r="G107" s="39">
        <f>G89</f>
        <v>0</v>
      </c>
      <c r="H107" s="397"/>
      <c r="I107" s="63">
        <f t="shared" si="12"/>
        <v>8000</v>
      </c>
      <c r="J107" s="64" t="s">
        <v>122</v>
      </c>
      <c r="K107" s="66">
        <f t="shared" si="13"/>
        <v>0</v>
      </c>
      <c r="L107" s="66">
        <f t="shared" si="13"/>
        <v>0</v>
      </c>
      <c r="M107" s="66">
        <f t="shared" si="13"/>
        <v>0</v>
      </c>
      <c r="N107" s="66">
        <f t="shared" si="13"/>
        <v>0</v>
      </c>
      <c r="O107" s="66">
        <f t="shared" si="13"/>
        <v>0</v>
      </c>
      <c r="P107" s="399"/>
      <c r="Q107" s="25">
        <f t="shared" si="14"/>
        <v>8000</v>
      </c>
      <c r="R107" s="20" t="s">
        <v>49</v>
      </c>
      <c r="S107" s="27">
        <f t="shared" si="15"/>
        <v>0</v>
      </c>
      <c r="T107" s="27">
        <f t="shared" si="15"/>
        <v>0</v>
      </c>
      <c r="U107" s="27">
        <f t="shared" si="15"/>
        <v>0</v>
      </c>
      <c r="V107" s="27">
        <f t="shared" si="15"/>
        <v>0</v>
      </c>
      <c r="W107" s="27">
        <f t="shared" si="15"/>
        <v>0</v>
      </c>
    </row>
    <row r="108" spans="1:23" ht="30">
      <c r="A108" s="25">
        <v>9000</v>
      </c>
      <c r="B108" s="38" t="s">
        <v>59</v>
      </c>
      <c r="C108" s="39">
        <f>C91</f>
        <v>0</v>
      </c>
      <c r="D108" s="39">
        <f>D91</f>
        <v>0</v>
      </c>
      <c r="E108" s="39">
        <f>E91</f>
        <v>0</v>
      </c>
      <c r="F108" s="39">
        <f>F91</f>
        <v>0</v>
      </c>
      <c r="G108" s="39">
        <f>G91</f>
        <v>0</v>
      </c>
      <c r="H108" s="397"/>
      <c r="I108" s="63">
        <f t="shared" si="12"/>
        <v>9000</v>
      </c>
      <c r="J108" s="64" t="s">
        <v>123</v>
      </c>
      <c r="K108" s="66">
        <f t="shared" si="13"/>
        <v>0</v>
      </c>
      <c r="L108" s="66">
        <f t="shared" si="13"/>
        <v>0</v>
      </c>
      <c r="M108" s="66">
        <f t="shared" si="13"/>
        <v>0</v>
      </c>
      <c r="N108" s="66">
        <f t="shared" si="13"/>
        <v>0</v>
      </c>
      <c r="O108" s="66">
        <f t="shared" si="13"/>
        <v>0</v>
      </c>
      <c r="P108" s="399"/>
      <c r="Q108" s="25">
        <f t="shared" si="14"/>
        <v>9000</v>
      </c>
      <c r="R108" s="18" t="s">
        <v>50</v>
      </c>
      <c r="S108" s="27">
        <f t="shared" si="15"/>
        <v>0</v>
      </c>
      <c r="T108" s="27">
        <f t="shared" si="15"/>
        <v>0</v>
      </c>
      <c r="U108" s="27">
        <f t="shared" si="15"/>
        <v>0</v>
      </c>
      <c r="V108" s="27">
        <f t="shared" si="15"/>
        <v>0</v>
      </c>
      <c r="W108" s="27">
        <f t="shared" si="15"/>
        <v>0</v>
      </c>
    </row>
    <row r="109" spans="1:23">
      <c r="A109" s="449"/>
      <c r="B109" s="449"/>
      <c r="C109" s="449"/>
      <c r="D109" s="449"/>
      <c r="E109" s="449"/>
      <c r="F109" s="449"/>
      <c r="G109" s="449"/>
      <c r="H109" s="397"/>
      <c r="I109" s="450"/>
      <c r="J109" s="450"/>
      <c r="K109" s="450"/>
      <c r="L109" s="450"/>
      <c r="M109" s="450"/>
      <c r="N109" s="450"/>
      <c r="O109" s="450"/>
      <c r="P109" s="399"/>
      <c r="Q109" s="451"/>
      <c r="R109" s="451"/>
      <c r="S109" s="451"/>
      <c r="T109" s="451"/>
      <c r="U109" s="451"/>
      <c r="V109" s="451"/>
      <c r="W109" s="451"/>
    </row>
    <row r="110" spans="1:23" s="1" customFormat="1">
      <c r="A110" s="393" t="s">
        <v>87</v>
      </c>
      <c r="B110" s="393"/>
      <c r="C110" s="393"/>
      <c r="D110" s="393"/>
      <c r="E110" s="393"/>
      <c r="F110" s="393"/>
      <c r="G110" s="393"/>
      <c r="H110" s="397"/>
      <c r="I110" s="393" t="s">
        <v>124</v>
      </c>
      <c r="J110" s="393"/>
      <c r="K110" s="393"/>
      <c r="L110" s="393"/>
      <c r="M110" s="393"/>
      <c r="N110" s="393"/>
      <c r="O110" s="393"/>
      <c r="P110" s="399"/>
      <c r="Q110" s="393" t="s">
        <v>70</v>
      </c>
      <c r="R110" s="393"/>
      <c r="S110" s="393"/>
      <c r="T110" s="393"/>
      <c r="U110" s="393"/>
      <c r="V110" s="393"/>
      <c r="W110" s="393"/>
    </row>
    <row r="111" spans="1:23">
      <c r="H111" s="397"/>
      <c r="P111" s="399"/>
    </row>
    <row r="112" spans="1:23">
      <c r="H112" s="397"/>
      <c r="P112" s="399"/>
    </row>
    <row r="113" spans="8:16">
      <c r="H113" s="397"/>
      <c r="P113" s="399"/>
    </row>
    <row r="114" spans="8:16">
      <c r="H114" s="397"/>
      <c r="P114" s="399"/>
    </row>
    <row r="115" spans="8:16">
      <c r="H115" s="397"/>
      <c r="P115" s="399"/>
    </row>
    <row r="116" spans="8:16">
      <c r="H116" s="397"/>
      <c r="P116" s="399"/>
    </row>
    <row r="117" spans="8:16">
      <c r="H117" s="397"/>
      <c r="P117" s="399"/>
    </row>
    <row r="118" spans="8:16">
      <c r="H118" s="397"/>
      <c r="P118" s="399"/>
    </row>
    <row r="119" spans="8:16">
      <c r="H119" s="397"/>
      <c r="P119" s="399"/>
    </row>
    <row r="120" spans="8:16">
      <c r="H120" s="397"/>
      <c r="P120" s="399"/>
    </row>
    <row r="121" spans="8:16">
      <c r="H121" s="397"/>
      <c r="P121" s="399"/>
    </row>
    <row r="122" spans="8:16">
      <c r="H122" s="397"/>
      <c r="P122" s="399"/>
    </row>
    <row r="123" spans="8:16">
      <c r="H123" s="397"/>
      <c r="P123" s="399"/>
    </row>
    <row r="124" spans="8:16">
      <c r="H124" s="397"/>
      <c r="P124" s="399"/>
    </row>
    <row r="125" spans="8:16">
      <c r="H125" s="397"/>
      <c r="P125" s="399"/>
    </row>
    <row r="126" spans="8:16">
      <c r="H126" s="397"/>
      <c r="P126" s="399"/>
    </row>
    <row r="127" spans="8:16">
      <c r="H127" s="397"/>
      <c r="P127" s="399"/>
    </row>
    <row r="128" spans="8:16">
      <c r="H128" s="397"/>
      <c r="P128" s="399"/>
    </row>
    <row r="129" spans="8:16">
      <c r="H129" s="397"/>
      <c r="P129" s="399"/>
    </row>
    <row r="130" spans="8:16">
      <c r="H130" s="397"/>
      <c r="P130" s="399"/>
    </row>
    <row r="131" spans="8:16">
      <c r="H131" s="397"/>
      <c r="P131" s="399"/>
    </row>
    <row r="132" spans="8:16">
      <c r="H132" s="397"/>
      <c r="P132" s="399"/>
    </row>
    <row r="133" spans="8:16">
      <c r="H133" s="397"/>
      <c r="P133" s="399"/>
    </row>
    <row r="134" spans="8:16">
      <c r="H134" s="397"/>
      <c r="P134" s="399"/>
    </row>
    <row r="135" spans="8:16">
      <c r="H135" s="397"/>
      <c r="P135" s="399"/>
    </row>
    <row r="136" spans="8:16">
      <c r="H136" s="397"/>
      <c r="P136" s="399"/>
    </row>
    <row r="137" spans="8:16">
      <c r="H137" s="397"/>
      <c r="P137" s="399"/>
    </row>
    <row r="138" spans="8:16">
      <c r="H138" s="397"/>
      <c r="P138" s="399"/>
    </row>
    <row r="139" spans="8:16">
      <c r="H139" s="397"/>
      <c r="P139" s="399"/>
    </row>
    <row r="140" spans="8:16">
      <c r="H140" s="397"/>
      <c r="P140" s="399"/>
    </row>
    <row r="141" spans="8:16">
      <c r="H141" s="397"/>
      <c r="P141" s="399"/>
    </row>
    <row r="142" spans="8:16">
      <c r="H142" s="397"/>
      <c r="P142" s="399"/>
    </row>
    <row r="143" spans="8:16">
      <c r="H143" s="397"/>
      <c r="P143" s="399"/>
    </row>
    <row r="144" spans="8:16">
      <c r="H144" s="397"/>
      <c r="P144" s="399"/>
    </row>
    <row r="145" spans="8:16">
      <c r="H145" s="397"/>
      <c r="P145" s="399"/>
    </row>
    <row r="146" spans="8:16">
      <c r="H146" s="397"/>
      <c r="P146" s="399"/>
    </row>
    <row r="147" spans="8:16">
      <c r="H147" s="397"/>
      <c r="P147" s="399"/>
    </row>
  </sheetData>
  <sheetProtection formatCells="0" formatColumns="0" formatRows="0" selectLockedCells="1"/>
  <mergeCells count="228">
    <mergeCell ref="A3:G3"/>
    <mergeCell ref="I3:O3"/>
    <mergeCell ref="A6:G6"/>
    <mergeCell ref="I6:O6"/>
    <mergeCell ref="A5:G5"/>
    <mergeCell ref="I5:O5"/>
    <mergeCell ref="J7:O7"/>
    <mergeCell ref="R7:W7"/>
    <mergeCell ref="Q1:W1"/>
    <mergeCell ref="A2:G2"/>
    <mergeCell ref="I2:O2"/>
    <mergeCell ref="Q2:W2"/>
    <mergeCell ref="A1:G1"/>
    <mergeCell ref="H1:H147"/>
    <mergeCell ref="I1:O1"/>
    <mergeCell ref="P1:P147"/>
    <mergeCell ref="Q5:W5"/>
    <mergeCell ref="B10:G10"/>
    <mergeCell ref="J10:O10"/>
    <mergeCell ref="R10:W10"/>
    <mergeCell ref="Q3:W3"/>
    <mergeCell ref="B4:G4"/>
    <mergeCell ref="J4:O4"/>
    <mergeCell ref="R4:W4"/>
    <mergeCell ref="Q6:W6"/>
    <mergeCell ref="B7:G7"/>
    <mergeCell ref="A11:G11"/>
    <mergeCell ref="I11:O11"/>
    <mergeCell ref="Q11:W11"/>
    <mergeCell ref="A8:G8"/>
    <mergeCell ref="I8:O8"/>
    <mergeCell ref="Q8:W8"/>
    <mergeCell ref="A9:G9"/>
    <mergeCell ref="I9:O9"/>
    <mergeCell ref="Q9:W9"/>
    <mergeCell ref="A14:G14"/>
    <mergeCell ref="I14:O14"/>
    <mergeCell ref="Q14:W14"/>
    <mergeCell ref="A15:G15"/>
    <mergeCell ref="I15:O15"/>
    <mergeCell ref="Q15:W15"/>
    <mergeCell ref="A12:G12"/>
    <mergeCell ref="I12:O12"/>
    <mergeCell ref="Q12:W12"/>
    <mergeCell ref="B13:G13"/>
    <mergeCell ref="J13:O13"/>
    <mergeCell ref="R13:W13"/>
    <mergeCell ref="A18:G18"/>
    <mergeCell ref="I18:O18"/>
    <mergeCell ref="Q18:W18"/>
    <mergeCell ref="A19:G19"/>
    <mergeCell ref="I19:O19"/>
    <mergeCell ref="Q19:W19"/>
    <mergeCell ref="B16:G16"/>
    <mergeCell ref="J16:O16"/>
    <mergeCell ref="R16:W16"/>
    <mergeCell ref="A17:G17"/>
    <mergeCell ref="I17:O17"/>
    <mergeCell ref="Q17:W17"/>
    <mergeCell ref="A22:G22"/>
    <mergeCell ref="I22:O22"/>
    <mergeCell ref="Q22:W22"/>
    <mergeCell ref="A23:G23"/>
    <mergeCell ref="I23:O23"/>
    <mergeCell ref="Q23:W23"/>
    <mergeCell ref="A20:G20"/>
    <mergeCell ref="I20:O20"/>
    <mergeCell ref="Q20:W20"/>
    <mergeCell ref="A21:G21"/>
    <mergeCell ref="I21:O21"/>
    <mergeCell ref="Q21:W21"/>
    <mergeCell ref="A26:G26"/>
    <mergeCell ref="I26:O26"/>
    <mergeCell ref="Q26:W26"/>
    <mergeCell ref="A27:G27"/>
    <mergeCell ref="I27:O27"/>
    <mergeCell ref="Q27:W27"/>
    <mergeCell ref="A24:G24"/>
    <mergeCell ref="I24:O24"/>
    <mergeCell ref="Q24:W24"/>
    <mergeCell ref="A25:G25"/>
    <mergeCell ref="I25:O25"/>
    <mergeCell ref="Q25:W25"/>
    <mergeCell ref="A30:G30"/>
    <mergeCell ref="I30:O30"/>
    <mergeCell ref="Q30:W30"/>
    <mergeCell ref="A31:G31"/>
    <mergeCell ref="I31:O31"/>
    <mergeCell ref="Q31:W31"/>
    <mergeCell ref="A28:G28"/>
    <mergeCell ref="I28:O28"/>
    <mergeCell ref="Q28:W28"/>
    <mergeCell ref="A29:G29"/>
    <mergeCell ref="I29:O29"/>
    <mergeCell ref="Q29:W29"/>
    <mergeCell ref="A34:B34"/>
    <mergeCell ref="I34:J34"/>
    <mergeCell ref="Q34:R34"/>
    <mergeCell ref="A35:B35"/>
    <mergeCell ref="I35:J35"/>
    <mergeCell ref="Q35:R35"/>
    <mergeCell ref="A32:B32"/>
    <mergeCell ref="I32:J32"/>
    <mergeCell ref="Q32:R32"/>
    <mergeCell ref="A33:G33"/>
    <mergeCell ref="I33:O33"/>
    <mergeCell ref="Q33:W33"/>
    <mergeCell ref="A38:B38"/>
    <mergeCell ref="I38:J38"/>
    <mergeCell ref="Q38:R38"/>
    <mergeCell ref="A39:B39"/>
    <mergeCell ref="I39:J39"/>
    <mergeCell ref="Q39:R39"/>
    <mergeCell ref="A36:B36"/>
    <mergeCell ref="I36:J36"/>
    <mergeCell ref="Q36:R36"/>
    <mergeCell ref="A37:B37"/>
    <mergeCell ref="I37:J37"/>
    <mergeCell ref="Q37:R37"/>
    <mergeCell ref="A42:B42"/>
    <mergeCell ref="I42:J42"/>
    <mergeCell ref="Q42:R42"/>
    <mergeCell ref="A43:B43"/>
    <mergeCell ref="I43:J43"/>
    <mergeCell ref="Q43:R43"/>
    <mergeCell ref="A40:B40"/>
    <mergeCell ref="I40:J40"/>
    <mergeCell ref="Q40:R40"/>
    <mergeCell ref="A41:B41"/>
    <mergeCell ref="I41:J41"/>
    <mergeCell ref="Q41:R41"/>
    <mergeCell ref="A46:G46"/>
    <mergeCell ref="I46:O46"/>
    <mergeCell ref="Q46:W46"/>
    <mergeCell ref="A47:G47"/>
    <mergeCell ref="I47:O47"/>
    <mergeCell ref="Q47:W47"/>
    <mergeCell ref="A44:B44"/>
    <mergeCell ref="I44:J44"/>
    <mergeCell ref="Q44:R44"/>
    <mergeCell ref="A45:B45"/>
    <mergeCell ref="I45:J45"/>
    <mergeCell ref="Q45:R45"/>
    <mergeCell ref="A50:G50"/>
    <mergeCell ref="I50:O50"/>
    <mergeCell ref="Q50:W50"/>
    <mergeCell ref="A51:D51"/>
    <mergeCell ref="I51:L51"/>
    <mergeCell ref="Q51:T51"/>
    <mergeCell ref="A48:G48"/>
    <mergeCell ref="I48:O48"/>
    <mergeCell ref="Q48:W48"/>
    <mergeCell ref="A49:G49"/>
    <mergeCell ref="I49:O49"/>
    <mergeCell ref="Q49:W49"/>
    <mergeCell ref="A57:G57"/>
    <mergeCell ref="I57:O57"/>
    <mergeCell ref="Q57:W57"/>
    <mergeCell ref="A58:G58"/>
    <mergeCell ref="I58:O58"/>
    <mergeCell ref="Q58:W58"/>
    <mergeCell ref="A52:G52"/>
    <mergeCell ref="I52:O52"/>
    <mergeCell ref="Q52:W52"/>
    <mergeCell ref="A53:G53"/>
    <mergeCell ref="I53:O53"/>
    <mergeCell ref="Q53:W53"/>
    <mergeCell ref="A64:G64"/>
    <mergeCell ref="I64:O64"/>
    <mergeCell ref="Q64:W64"/>
    <mergeCell ref="A65:B65"/>
    <mergeCell ref="I65:J65"/>
    <mergeCell ref="Q65:R65"/>
    <mergeCell ref="A62:G62"/>
    <mergeCell ref="I62:O62"/>
    <mergeCell ref="Q62:W62"/>
    <mergeCell ref="A63:G63"/>
    <mergeCell ref="I63:O63"/>
    <mergeCell ref="Q63:W63"/>
    <mergeCell ref="A66:G66"/>
    <mergeCell ref="I66:O66"/>
    <mergeCell ref="Q66:W66"/>
    <mergeCell ref="A68:G68"/>
    <mergeCell ref="A76:G76"/>
    <mergeCell ref="I76:O76"/>
    <mergeCell ref="Q76:W76"/>
    <mergeCell ref="A72:G72"/>
    <mergeCell ref="I72:O72"/>
    <mergeCell ref="Q72:W72"/>
    <mergeCell ref="A86:G86"/>
    <mergeCell ref="I86:O86"/>
    <mergeCell ref="Q86:W86"/>
    <mergeCell ref="A78:G78"/>
    <mergeCell ref="I78:O78"/>
    <mergeCell ref="Q78:W78"/>
    <mergeCell ref="A88:G88"/>
    <mergeCell ref="I88:O88"/>
    <mergeCell ref="Q88:W88"/>
    <mergeCell ref="A82:G82"/>
    <mergeCell ref="I82:O82"/>
    <mergeCell ref="Q82:W82"/>
    <mergeCell ref="A84:G84"/>
    <mergeCell ref="I84:O84"/>
    <mergeCell ref="Q84:W84"/>
    <mergeCell ref="A93:G93"/>
    <mergeCell ref="I93:O93"/>
    <mergeCell ref="Q93:W93"/>
    <mergeCell ref="A94:G94"/>
    <mergeCell ref="I94:O94"/>
    <mergeCell ref="Q94:W94"/>
    <mergeCell ref="A90:G90"/>
    <mergeCell ref="I90:O90"/>
    <mergeCell ref="Q90:W90"/>
    <mergeCell ref="A92:G92"/>
    <mergeCell ref="I92:O92"/>
    <mergeCell ref="Q92:W92"/>
    <mergeCell ref="A109:G109"/>
    <mergeCell ref="I109:O109"/>
    <mergeCell ref="Q109:W109"/>
    <mergeCell ref="A110:G110"/>
    <mergeCell ref="I110:O110"/>
    <mergeCell ref="Q110:W110"/>
    <mergeCell ref="A95:G95"/>
    <mergeCell ref="I95:O95"/>
    <mergeCell ref="Q95:W95"/>
    <mergeCell ref="A96:B96"/>
    <mergeCell ref="I96:J96"/>
    <mergeCell ref="Q96:R96"/>
  </mergeCells>
  <phoneticPr fontId="45" type="noConversion"/>
  <pageMargins left="0.7" right="0.7" top="0.75" bottom="0.75" header="0.3" footer="0.3"/>
  <pageSetup paperSize="9" scale="90" orientation="portrait" verticalDpi="0" r:id="rId1"/>
  <rowBreaks count="3" manualBreakCount="3">
    <brk id="29" max="16383" man="1"/>
    <brk id="62" max="16383" man="1"/>
    <brk id="93" max="16383" man="1"/>
  </rowBreaks>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O42"/>
  <sheetViews>
    <sheetView workbookViewId="0">
      <selection activeCell="B45" sqref="B45"/>
    </sheetView>
  </sheetViews>
  <sheetFormatPr baseColWidth="10" defaultColWidth="11.5" defaultRowHeight="16"/>
  <cols>
    <col min="1" max="1" width="16.75" style="300" customWidth="1"/>
    <col min="2" max="2" width="60.5" style="300" customWidth="1"/>
    <col min="3" max="3" width="23.25" style="300" customWidth="1"/>
    <col min="4" max="6" width="20.5" style="300" customWidth="1"/>
    <col min="7" max="7" width="60.5" style="300" customWidth="1"/>
    <col min="8" max="8" width="38.75" style="300" hidden="1" customWidth="1"/>
    <col min="9" max="9" width="61.75" style="300" hidden="1" customWidth="1"/>
    <col min="10" max="13" width="21" style="300" hidden="1" customWidth="1"/>
    <col min="14" max="14" width="0" style="300" hidden="1" customWidth="1"/>
    <col min="15" max="15" width="72" style="300" customWidth="1"/>
    <col min="16" max="16" width="11.5" style="300" customWidth="1"/>
    <col min="17" max="17" width="34.75" style="300" customWidth="1"/>
    <col min="18" max="18" width="31.75" style="300" customWidth="1"/>
    <col min="19" max="16384" width="11.5" style="300"/>
  </cols>
  <sheetData>
    <row r="1" spans="1:15" ht="18">
      <c r="A1" s="298" t="s">
        <v>408</v>
      </c>
      <c r="B1" s="299"/>
    </row>
    <row r="2" spans="1:15">
      <c r="A2" s="301"/>
    </row>
    <row r="3" spans="1:15" ht="12" customHeight="1">
      <c r="A3" s="455" t="s">
        <v>409</v>
      </c>
      <c r="B3" s="456"/>
      <c r="C3" s="456"/>
      <c r="D3" s="456"/>
      <c r="E3" s="456"/>
      <c r="F3" s="456"/>
      <c r="G3" s="456"/>
    </row>
    <row r="4" spans="1:15" ht="15.5" customHeight="1">
      <c r="A4" s="456"/>
      <c r="B4" s="456"/>
      <c r="C4" s="456"/>
      <c r="D4" s="456"/>
      <c r="E4" s="456"/>
      <c r="F4" s="456"/>
      <c r="G4" s="456"/>
    </row>
    <row r="5" spans="1:15" ht="14" customHeight="1">
      <c r="A5" s="456"/>
      <c r="B5" s="456"/>
      <c r="C5" s="456"/>
      <c r="D5" s="456"/>
      <c r="E5" s="456"/>
      <c r="F5" s="456"/>
      <c r="G5" s="456"/>
    </row>
    <row r="6" spans="1:15" ht="57.75" customHeight="1">
      <c r="A6" s="456"/>
      <c r="B6" s="456"/>
      <c r="C6" s="456"/>
      <c r="D6" s="456"/>
      <c r="E6" s="456"/>
      <c r="F6" s="456"/>
      <c r="G6" s="456"/>
    </row>
    <row r="7" spans="1:15" ht="36" customHeight="1">
      <c r="A7" s="457" t="s">
        <v>410</v>
      </c>
      <c r="B7" s="457"/>
      <c r="C7" s="458" t="s">
        <v>411</v>
      </c>
      <c r="D7" s="458"/>
      <c r="E7" s="458"/>
      <c r="F7" s="458"/>
      <c r="G7" s="302" t="s">
        <v>412</v>
      </c>
    </row>
    <row r="8" spans="1:15" ht="18">
      <c r="A8" s="303">
        <v>3</v>
      </c>
      <c r="B8" s="304" t="s">
        <v>413</v>
      </c>
      <c r="C8" s="459" t="s">
        <v>378</v>
      </c>
      <c r="D8" s="459"/>
      <c r="E8" s="459"/>
      <c r="F8" s="459"/>
      <c r="G8" s="304" t="s">
        <v>414</v>
      </c>
    </row>
    <row r="9" spans="1:15" ht="166.5" customHeight="1">
      <c r="A9" s="303">
        <v>4</v>
      </c>
      <c r="B9" s="305" t="s">
        <v>415</v>
      </c>
      <c r="C9" s="460" t="s">
        <v>416</v>
      </c>
      <c r="D9" s="461"/>
      <c r="E9" s="461"/>
      <c r="F9" s="461"/>
      <c r="G9" s="462"/>
      <c r="O9" s="306"/>
    </row>
    <row r="10" spans="1:15" ht="27.5" customHeight="1">
      <c r="A10" s="303">
        <v>5</v>
      </c>
      <c r="B10" s="305" t="s">
        <v>417</v>
      </c>
      <c r="C10" s="307" t="s">
        <v>418</v>
      </c>
      <c r="D10" s="308" t="s">
        <v>419</v>
      </c>
      <c r="E10" s="309">
        <v>2024</v>
      </c>
      <c r="F10" s="309">
        <v>2025</v>
      </c>
      <c r="G10" s="310">
        <v>2026</v>
      </c>
    </row>
    <row r="11" spans="1:15" ht="62.5" customHeight="1">
      <c r="A11" s="303">
        <v>5.0999999999999996</v>
      </c>
      <c r="B11" s="311" t="s">
        <v>420</v>
      </c>
      <c r="C11" s="312" t="s">
        <v>421</v>
      </c>
      <c r="D11" s="312" t="s">
        <v>422</v>
      </c>
      <c r="E11" s="454" t="s">
        <v>423</v>
      </c>
      <c r="F11" s="454"/>
      <c r="G11" s="454"/>
    </row>
    <row r="12" spans="1:15" ht="29" customHeight="1">
      <c r="A12" s="303">
        <v>5.2</v>
      </c>
      <c r="B12" s="311" t="s">
        <v>424</v>
      </c>
      <c r="C12" s="312" t="s">
        <v>421</v>
      </c>
      <c r="D12" s="312" t="s">
        <v>425</v>
      </c>
      <c r="E12" s="454" t="s">
        <v>426</v>
      </c>
      <c r="F12" s="454"/>
      <c r="G12" s="454"/>
    </row>
    <row r="13" spans="1:15" ht="29" customHeight="1">
      <c r="A13" s="303">
        <v>5.3</v>
      </c>
      <c r="B13" s="311" t="s">
        <v>427</v>
      </c>
      <c r="C13" s="312" t="s">
        <v>421</v>
      </c>
      <c r="D13" s="312" t="s">
        <v>421</v>
      </c>
      <c r="E13" s="463" t="s">
        <v>428</v>
      </c>
      <c r="F13" s="464"/>
      <c r="G13" s="465"/>
    </row>
    <row r="14" spans="1:15" ht="27" customHeight="1">
      <c r="A14" s="303">
        <v>6</v>
      </c>
      <c r="B14" s="466" t="s">
        <v>429</v>
      </c>
      <c r="C14" s="467"/>
      <c r="D14" s="467"/>
      <c r="E14" s="467"/>
      <c r="F14" s="467"/>
      <c r="G14" s="468"/>
    </row>
    <row r="15" spans="1:15" ht="27" customHeight="1">
      <c r="A15" s="313" t="s">
        <v>430</v>
      </c>
      <c r="B15" s="314" t="s">
        <v>178</v>
      </c>
      <c r="C15" s="466" t="s">
        <v>431</v>
      </c>
      <c r="D15" s="467"/>
      <c r="E15" s="467"/>
      <c r="F15" s="467"/>
      <c r="G15" s="468"/>
    </row>
    <row r="16" spans="1:15" ht="175.5" customHeight="1">
      <c r="A16" s="469" t="str">
        <f>[1]Лист2!B4</f>
        <v xml:space="preserve">TIK001 Таҳсилоти ибтидоии касби </v>
      </c>
      <c r="B16" s="470"/>
      <c r="C16" s="471" t="s">
        <v>432</v>
      </c>
      <c r="D16" s="472"/>
      <c r="E16" s="472"/>
      <c r="F16" s="472"/>
      <c r="G16" s="473"/>
      <c r="O16" s="306"/>
    </row>
    <row r="17" spans="1:15" ht="80.25" customHeight="1">
      <c r="A17" s="469" t="str">
        <f>[1]Лист2!B75</f>
        <v>TIK002 Иқтидори кадрии кормандон дар таҳсилоти ибтидоӣ касбӣ (Такмили ихтисос)</v>
      </c>
      <c r="B17" s="470"/>
      <c r="C17" s="472" t="s">
        <v>402</v>
      </c>
      <c r="D17" s="472"/>
      <c r="E17" s="472"/>
      <c r="F17" s="472"/>
      <c r="G17" s="473"/>
      <c r="O17" s="306"/>
    </row>
    <row r="18" spans="1:15" ht="93.75" customHeight="1">
      <c r="A18" s="469" t="str">
        <f>[1]Лист2!B77</f>
        <v>TIK003 Рушди сифат ва мазмуни таҳсилоти ибтидоии касбӣ (Маркази методи+Пажуишгоҳ+лоиха)</v>
      </c>
      <c r="B18" s="470"/>
      <c r="C18" s="471" t="s">
        <v>433</v>
      </c>
      <c r="D18" s="472"/>
      <c r="E18" s="472"/>
      <c r="F18" s="472"/>
      <c r="G18" s="473"/>
    </row>
    <row r="19" spans="1:15" ht="98.25" customHeight="1">
      <c r="A19" s="474" t="str">
        <f>[1]Лист2!B81</f>
        <v>TIK004 Таълими касбии калонсолон</v>
      </c>
      <c r="B19" s="475"/>
      <c r="C19" s="471" t="s">
        <v>434</v>
      </c>
      <c r="D19" s="472"/>
      <c r="E19" s="472"/>
      <c r="F19" s="472"/>
      <c r="G19" s="473"/>
    </row>
    <row r="20" spans="1:15" ht="123.75" customHeight="1">
      <c r="A20" s="303">
        <v>7</v>
      </c>
      <c r="B20" s="302" t="s">
        <v>435</v>
      </c>
      <c r="C20" s="478" t="s">
        <v>436</v>
      </c>
      <c r="D20" s="479"/>
      <c r="E20" s="479"/>
      <c r="F20" s="479"/>
      <c r="G20" s="480"/>
    </row>
    <row r="21" spans="1:15" ht="113" customHeight="1">
      <c r="A21" s="303">
        <v>8</v>
      </c>
      <c r="B21" s="302" t="s">
        <v>437</v>
      </c>
      <c r="C21" s="481" t="s">
        <v>438</v>
      </c>
      <c r="D21" s="481"/>
      <c r="E21" s="481"/>
      <c r="F21" s="481"/>
      <c r="G21" s="481"/>
    </row>
    <row r="22" spans="1:15" ht="18">
      <c r="A22" s="482" t="s">
        <v>439</v>
      </c>
      <c r="B22" s="482"/>
      <c r="C22" s="482"/>
      <c r="D22" s="482"/>
      <c r="E22" s="482"/>
      <c r="F22" s="482"/>
      <c r="G22" s="482"/>
    </row>
    <row r="23" spans="1:15" ht="19.25" customHeight="1">
      <c r="A23" s="483">
        <v>9</v>
      </c>
      <c r="B23" s="484" t="s">
        <v>440</v>
      </c>
      <c r="C23" s="458" t="s">
        <v>441</v>
      </c>
      <c r="D23" s="458" t="s">
        <v>442</v>
      </c>
      <c r="E23" s="485" t="s">
        <v>443</v>
      </c>
      <c r="F23" s="485"/>
      <c r="G23" s="485"/>
    </row>
    <row r="24" spans="1:15" ht="20" customHeight="1">
      <c r="A24" s="483"/>
      <c r="B24" s="484"/>
      <c r="C24" s="458"/>
      <c r="D24" s="458"/>
      <c r="E24" s="315">
        <v>2024</v>
      </c>
      <c r="F24" s="315">
        <v>2025</v>
      </c>
      <c r="G24" s="315">
        <v>2026</v>
      </c>
    </row>
    <row r="25" spans="1:15">
      <c r="A25" s="316" t="s">
        <v>444</v>
      </c>
      <c r="B25" s="316" t="s">
        <v>445</v>
      </c>
      <c r="C25" s="316" t="s">
        <v>446</v>
      </c>
      <c r="D25" s="316" t="s">
        <v>447</v>
      </c>
      <c r="E25" s="316" t="s">
        <v>448</v>
      </c>
      <c r="F25" s="316" t="s">
        <v>449</v>
      </c>
      <c r="G25" s="316" t="s">
        <v>450</v>
      </c>
    </row>
    <row r="26" spans="1:15" ht="17">
      <c r="A26" s="304" t="s">
        <v>451</v>
      </c>
      <c r="B26" s="317" t="s">
        <v>364</v>
      </c>
      <c r="C26" s="318">
        <v>20728</v>
      </c>
      <c r="D26" s="318">
        <v>23616</v>
      </c>
      <c r="E26" s="318">
        <v>26750</v>
      </c>
      <c r="F26" s="318">
        <v>30300</v>
      </c>
      <c r="G26" s="318">
        <v>34320</v>
      </c>
    </row>
    <row r="27" spans="1:15" ht="17">
      <c r="A27" s="304"/>
      <c r="B27" s="317" t="s">
        <v>365</v>
      </c>
      <c r="C27" s="318">
        <v>4705</v>
      </c>
      <c r="D27" s="318">
        <v>5900</v>
      </c>
      <c r="E27" s="318">
        <v>6955</v>
      </c>
      <c r="F27" s="318">
        <v>8787</v>
      </c>
      <c r="G27" s="318">
        <v>10290</v>
      </c>
    </row>
    <row r="28" spans="1:15" ht="17">
      <c r="A28" s="319" t="s">
        <v>452</v>
      </c>
      <c r="B28" s="317" t="s">
        <v>366</v>
      </c>
      <c r="C28" s="320">
        <v>1415.0235042735042</v>
      </c>
      <c r="D28" s="320">
        <v>1403.5459401709402</v>
      </c>
      <c r="E28" s="320">
        <v>1573.5294117647059</v>
      </c>
      <c r="F28" s="320">
        <v>1782.3529411764705</v>
      </c>
      <c r="G28" s="320">
        <v>2018.8235294117646</v>
      </c>
    </row>
    <row r="29" spans="1:15" ht="17">
      <c r="A29" s="304" t="s">
        <v>453</v>
      </c>
      <c r="B29" s="317" t="s">
        <v>367</v>
      </c>
      <c r="C29" s="321">
        <f>C28*1.5</f>
        <v>2122.5352564102564</v>
      </c>
      <c r="D29" s="321">
        <f>D28*1.5</f>
        <v>2105.3189102564102</v>
      </c>
      <c r="E29" s="321">
        <f>E28*1.5</f>
        <v>2360.2941176470586</v>
      </c>
      <c r="F29" s="321">
        <f>F28*1.5</f>
        <v>2673.5294117647059</v>
      </c>
      <c r="G29" s="321">
        <f>G28*1.5</f>
        <v>3028.2352941176468</v>
      </c>
    </row>
    <row r="30" spans="1:15" ht="17">
      <c r="A30" s="304"/>
      <c r="B30" s="317" t="s">
        <v>368</v>
      </c>
      <c r="C30" s="321">
        <f>C29*45%</f>
        <v>955.14086538461538</v>
      </c>
      <c r="D30" s="318">
        <v>948</v>
      </c>
      <c r="E30" s="321">
        <f>E29*45%</f>
        <v>1062.1323529411764</v>
      </c>
      <c r="F30" s="321">
        <f>F29*45%</f>
        <v>1203.0882352941176</v>
      </c>
      <c r="G30" s="321">
        <f>G29*45%</f>
        <v>1362.7058823529412</v>
      </c>
    </row>
    <row r="31" spans="1:15" ht="17">
      <c r="A31" s="319" t="s">
        <v>454</v>
      </c>
      <c r="B31" s="317" t="s">
        <v>405</v>
      </c>
      <c r="C31" s="304">
        <v>8</v>
      </c>
      <c r="D31" s="304">
        <v>10</v>
      </c>
      <c r="E31" s="304">
        <v>13</v>
      </c>
      <c r="F31" s="304">
        <v>14</v>
      </c>
      <c r="G31" s="304">
        <v>15</v>
      </c>
    </row>
    <row r="32" spans="1:15" ht="34">
      <c r="A32" s="304" t="s">
        <v>455</v>
      </c>
      <c r="B32" s="317" t="s">
        <v>406</v>
      </c>
      <c r="C32" s="304" t="s">
        <v>456</v>
      </c>
      <c r="D32" s="304" t="s">
        <v>457</v>
      </c>
      <c r="E32" s="304" t="s">
        <v>458</v>
      </c>
      <c r="F32" s="304" t="s">
        <v>459</v>
      </c>
      <c r="G32" s="304" t="s">
        <v>460</v>
      </c>
    </row>
    <row r="33" spans="1:15" ht="34">
      <c r="A33" s="304" t="s">
        <v>461</v>
      </c>
      <c r="B33" s="317" t="s">
        <v>407</v>
      </c>
      <c r="C33" s="304">
        <v>465</v>
      </c>
      <c r="D33" s="304">
        <v>514</v>
      </c>
      <c r="E33" s="304">
        <v>549</v>
      </c>
      <c r="F33" s="304">
        <v>587</v>
      </c>
      <c r="G33" s="304">
        <v>607</v>
      </c>
    </row>
    <row r="34" spans="1:15" ht="17">
      <c r="A34" s="304" t="s">
        <v>462</v>
      </c>
      <c r="B34" s="317" t="s">
        <v>463</v>
      </c>
      <c r="C34" s="304">
        <v>9</v>
      </c>
      <c r="D34" s="304">
        <v>2</v>
      </c>
      <c r="E34" s="304">
        <v>20</v>
      </c>
      <c r="F34" s="304">
        <v>15</v>
      </c>
      <c r="G34" s="304">
        <v>20</v>
      </c>
    </row>
    <row r="35" spans="1:15" ht="17" hidden="1">
      <c r="A35" s="304"/>
      <c r="B35" s="317" t="s">
        <v>464</v>
      </c>
      <c r="C35" s="304"/>
      <c r="D35" s="304"/>
      <c r="E35" s="304"/>
      <c r="F35" s="304"/>
      <c r="G35" s="304"/>
    </row>
    <row r="36" spans="1:15" ht="17" hidden="1">
      <c r="A36" s="304"/>
      <c r="B36" s="317" t="s">
        <v>465</v>
      </c>
      <c r="C36" s="304" t="s">
        <v>466</v>
      </c>
      <c r="D36" s="304" t="s">
        <v>466</v>
      </c>
      <c r="E36" s="304" t="s">
        <v>466</v>
      </c>
      <c r="F36" s="304" t="s">
        <v>466</v>
      </c>
      <c r="G36" s="304" t="s">
        <v>466</v>
      </c>
    </row>
    <row r="37" spans="1:15" ht="17" hidden="1">
      <c r="A37" s="304"/>
      <c r="B37" s="317" t="s">
        <v>467</v>
      </c>
      <c r="C37" s="304" t="s">
        <v>466</v>
      </c>
      <c r="D37" s="304" t="s">
        <v>466</v>
      </c>
      <c r="E37" s="304" t="s">
        <v>466</v>
      </c>
      <c r="F37" s="304" t="s">
        <v>466</v>
      </c>
      <c r="G37" s="304" t="s">
        <v>466</v>
      </c>
    </row>
    <row r="38" spans="1:15" ht="17" hidden="1">
      <c r="A38" s="304"/>
      <c r="B38" s="317" t="s">
        <v>468</v>
      </c>
      <c r="C38" s="304" t="s">
        <v>466</v>
      </c>
      <c r="D38" s="304" t="s">
        <v>466</v>
      </c>
      <c r="E38" s="304" t="s">
        <v>466</v>
      </c>
      <c r="F38" s="304" t="s">
        <v>466</v>
      </c>
      <c r="G38" s="304" t="s">
        <v>466</v>
      </c>
    </row>
    <row r="39" spans="1:15" ht="17">
      <c r="A39" s="304" t="s">
        <v>469</v>
      </c>
      <c r="B39" s="317" t="s">
        <v>470</v>
      </c>
      <c r="C39" s="304">
        <v>45073</v>
      </c>
      <c r="D39" s="304">
        <v>70970</v>
      </c>
      <c r="E39" s="322">
        <f>D39*1.1</f>
        <v>78067</v>
      </c>
      <c r="F39" s="322">
        <f t="shared" ref="F39:G39" si="0">E39*1.1</f>
        <v>85873.700000000012</v>
      </c>
      <c r="G39" s="322">
        <f t="shared" si="0"/>
        <v>94461.070000000022</v>
      </c>
      <c r="O39" s="476"/>
    </row>
    <row r="40" spans="1:15" ht="17">
      <c r="A40" s="304"/>
      <c r="B40" s="317" t="s">
        <v>471</v>
      </c>
      <c r="C40" s="304">
        <v>22384</v>
      </c>
      <c r="D40" s="304">
        <v>18820</v>
      </c>
      <c r="E40" s="322">
        <f t="shared" ref="E40:G42" si="1">D40*1.1</f>
        <v>20702</v>
      </c>
      <c r="F40" s="322">
        <f t="shared" si="1"/>
        <v>22772.2</v>
      </c>
      <c r="G40" s="322">
        <f t="shared" si="1"/>
        <v>25049.420000000002</v>
      </c>
      <c r="O40" s="477"/>
    </row>
    <row r="41" spans="1:15" ht="17">
      <c r="A41" s="304"/>
      <c r="B41" s="317" t="s">
        <v>472</v>
      </c>
      <c r="C41" s="304">
        <v>11168</v>
      </c>
      <c r="D41" s="304">
        <v>26744</v>
      </c>
      <c r="E41" s="322">
        <f t="shared" si="1"/>
        <v>29418.400000000001</v>
      </c>
      <c r="F41" s="322">
        <f t="shared" si="1"/>
        <v>32360.240000000005</v>
      </c>
      <c r="G41" s="322">
        <f t="shared" si="1"/>
        <v>35596.26400000001</v>
      </c>
      <c r="O41" s="477"/>
    </row>
    <row r="42" spans="1:15" ht="17">
      <c r="A42" s="304"/>
      <c r="B42" s="317" t="s">
        <v>473</v>
      </c>
      <c r="C42" s="304">
        <v>11521</v>
      </c>
      <c r="D42" s="304">
        <v>25406</v>
      </c>
      <c r="E42" s="322">
        <f t="shared" si="1"/>
        <v>27946.600000000002</v>
      </c>
      <c r="F42" s="322">
        <f t="shared" si="1"/>
        <v>30741.260000000006</v>
      </c>
      <c r="G42" s="322">
        <f t="shared" si="1"/>
        <v>33815.386000000006</v>
      </c>
      <c r="O42" s="477"/>
    </row>
  </sheetData>
  <sheetProtection algorithmName="SHA-512" hashValue="6OEp+zcKDvuy0cNy7PNTmNXqfRuqcvNTXidItJBwA02+tIaQjWOna5iYxMj2r00VMFgtWDdvqsFh0dPSzFqF9Q==" saltValue="yxGoGJeqrSIn+2jOPAlR+w==" spinCount="100000" sheet="1" objects="1" scenarios="1" selectLockedCells="1" selectUnlockedCells="1"/>
  <mergeCells count="27">
    <mergeCell ref="O39:O42"/>
    <mergeCell ref="C20:G20"/>
    <mergeCell ref="C21:G21"/>
    <mergeCell ref="A22:G22"/>
    <mergeCell ref="A23:A24"/>
    <mergeCell ref="B23:B24"/>
    <mergeCell ref="C23:C24"/>
    <mergeCell ref="D23:D24"/>
    <mergeCell ref="E23:G23"/>
    <mergeCell ref="A17:B17"/>
    <mergeCell ref="C17:G17"/>
    <mergeCell ref="A18:B18"/>
    <mergeCell ref="C18:G18"/>
    <mergeCell ref="A19:B19"/>
    <mergeCell ref="C19:G19"/>
    <mergeCell ref="E12:G12"/>
    <mergeCell ref="E13:G13"/>
    <mergeCell ref="B14:G14"/>
    <mergeCell ref="C15:G15"/>
    <mergeCell ref="A16:B16"/>
    <mergeCell ref="C16:G16"/>
    <mergeCell ref="E11:G11"/>
    <mergeCell ref="A3:G6"/>
    <mergeCell ref="A7:B7"/>
    <mergeCell ref="C7:F7"/>
    <mergeCell ref="C8:F8"/>
    <mergeCell ref="C9:G9"/>
  </mergeCells>
  <hyperlinks>
    <hyperlink ref="B23" location="_ftn1" display="_ftn1" xr:uid="{00000000-0004-0000-0200-000000000000}"/>
  </hyperlinks>
  <pageMargins left="0.43307086614173229" right="0.23622047244094491" top="0.15748031496062992" bottom="0.35433070866141736" header="0.11811023622047245" footer="0.31496062992125984"/>
  <pageSetup paperSize="9" scale="6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B2:E88"/>
  <sheetViews>
    <sheetView workbookViewId="0">
      <selection activeCell="D10" sqref="D10"/>
    </sheetView>
  </sheetViews>
  <sheetFormatPr baseColWidth="10" defaultColWidth="11.75" defaultRowHeight="16"/>
  <cols>
    <col min="1" max="1" width="11.75" style="279"/>
    <col min="2" max="2" width="146.5" style="279" customWidth="1"/>
    <col min="3" max="3" width="48" style="279" customWidth="1"/>
    <col min="4" max="4" width="37.75" style="279" customWidth="1"/>
    <col min="5" max="5" width="31.75" style="279" customWidth="1"/>
    <col min="6" max="16384" width="11.75" style="279"/>
  </cols>
  <sheetData>
    <row r="2" spans="2:3">
      <c r="C2" s="280">
        <v>2023</v>
      </c>
    </row>
    <row r="3" spans="2:3" ht="17">
      <c r="B3" s="281" t="s">
        <v>378</v>
      </c>
      <c r="C3" s="282"/>
    </row>
    <row r="4" spans="2:3" ht="24" customHeight="1">
      <c r="B4" s="283" t="s">
        <v>380</v>
      </c>
      <c r="C4" s="284">
        <f>C6+C74</f>
        <v>126534671</v>
      </c>
    </row>
    <row r="5" spans="2:3" ht="17">
      <c r="B5" s="285" t="s">
        <v>381</v>
      </c>
      <c r="C5" s="282"/>
    </row>
    <row r="6" spans="2:3">
      <c r="B6" s="282" t="s">
        <v>347</v>
      </c>
      <c r="C6" s="286">
        <v>5577626</v>
      </c>
    </row>
    <row r="7" spans="2:3" ht="17">
      <c r="B7" s="285" t="s">
        <v>382</v>
      </c>
      <c r="C7" s="282"/>
    </row>
    <row r="8" spans="2:3">
      <c r="B8" s="287" t="s">
        <v>383</v>
      </c>
      <c r="C8" s="286"/>
    </row>
    <row r="9" spans="2:3">
      <c r="B9" s="287" t="s">
        <v>287</v>
      </c>
      <c r="C9" s="286">
        <v>2680732</v>
      </c>
    </row>
    <row r="10" spans="2:3">
      <c r="B10" s="287" t="s">
        <v>288</v>
      </c>
      <c r="C10" s="286">
        <v>2382229</v>
      </c>
    </row>
    <row r="11" spans="2:3">
      <c r="B11" s="287" t="s">
        <v>289</v>
      </c>
      <c r="C11" s="286">
        <v>2469903</v>
      </c>
    </row>
    <row r="12" spans="2:3">
      <c r="B12" s="287" t="s">
        <v>384</v>
      </c>
      <c r="C12" s="286">
        <v>2908036</v>
      </c>
    </row>
    <row r="13" spans="2:3">
      <c r="B13" s="287" t="s">
        <v>291</v>
      </c>
      <c r="C13" s="286">
        <v>1661693</v>
      </c>
    </row>
    <row r="14" spans="2:3">
      <c r="B14" s="287" t="s">
        <v>292</v>
      </c>
      <c r="C14" s="286">
        <v>1576387</v>
      </c>
    </row>
    <row r="15" spans="2:3">
      <c r="B15" s="287" t="s">
        <v>293</v>
      </c>
      <c r="C15" s="286">
        <v>807888</v>
      </c>
    </row>
    <row r="16" spans="2:3">
      <c r="B16" s="287" t="s">
        <v>294</v>
      </c>
      <c r="C16" s="286">
        <v>2804814</v>
      </c>
    </row>
    <row r="17" spans="2:3">
      <c r="B17" s="287" t="s">
        <v>295</v>
      </c>
      <c r="C17" s="286">
        <v>2997543</v>
      </c>
    </row>
    <row r="18" spans="2:3">
      <c r="B18" s="287" t="s">
        <v>296</v>
      </c>
      <c r="C18" s="286">
        <v>2413882</v>
      </c>
    </row>
    <row r="19" spans="2:3">
      <c r="B19" s="287" t="s">
        <v>297</v>
      </c>
      <c r="C19" s="286">
        <v>1945998</v>
      </c>
    </row>
    <row r="20" spans="2:3">
      <c r="B20" s="287" t="s">
        <v>298</v>
      </c>
      <c r="C20" s="286">
        <v>1398810</v>
      </c>
    </row>
    <row r="21" spans="2:3">
      <c r="B21" s="287" t="s">
        <v>299</v>
      </c>
      <c r="C21" s="286">
        <v>1501334</v>
      </c>
    </row>
    <row r="22" spans="2:3">
      <c r="B22" s="287" t="s">
        <v>300</v>
      </c>
      <c r="C22" s="286">
        <v>1524434</v>
      </c>
    </row>
    <row r="23" spans="2:3">
      <c r="B23" s="287" t="s">
        <v>301</v>
      </c>
      <c r="C23" s="286">
        <v>1727707</v>
      </c>
    </row>
    <row r="24" spans="2:3">
      <c r="B24" s="287" t="s">
        <v>302</v>
      </c>
      <c r="C24" s="286">
        <v>1428332</v>
      </c>
    </row>
    <row r="25" spans="2:3">
      <c r="B25" s="287" t="s">
        <v>303</v>
      </c>
      <c r="C25" s="286">
        <v>2318749</v>
      </c>
    </row>
    <row r="26" spans="2:3">
      <c r="B26" s="287" t="s">
        <v>304</v>
      </c>
      <c r="C26" s="286">
        <v>1063178</v>
      </c>
    </row>
    <row r="27" spans="2:3">
      <c r="B27" s="287" t="s">
        <v>305</v>
      </c>
      <c r="C27" s="286">
        <v>2519196</v>
      </c>
    </row>
    <row r="28" spans="2:3">
      <c r="B28" s="287" t="s">
        <v>306</v>
      </c>
      <c r="C28" s="286">
        <v>464635</v>
      </c>
    </row>
    <row r="29" spans="2:3">
      <c r="B29" s="287" t="s">
        <v>307</v>
      </c>
      <c r="C29" s="286">
        <v>1398496</v>
      </c>
    </row>
    <row r="30" spans="2:3">
      <c r="B30" s="287" t="s">
        <v>308</v>
      </c>
      <c r="C30" s="286">
        <v>1546355</v>
      </c>
    </row>
    <row r="31" spans="2:3">
      <c r="B31" s="287" t="s">
        <v>385</v>
      </c>
      <c r="C31" s="286">
        <v>1836146</v>
      </c>
    </row>
    <row r="32" spans="2:3">
      <c r="B32" s="287" t="s">
        <v>386</v>
      </c>
      <c r="C32" s="286"/>
    </row>
    <row r="33" spans="2:3">
      <c r="B33" s="287" t="s">
        <v>311</v>
      </c>
      <c r="C33" s="286">
        <v>1370002</v>
      </c>
    </row>
    <row r="34" spans="2:3">
      <c r="B34" s="287" t="s">
        <v>312</v>
      </c>
      <c r="C34" s="286">
        <v>1691038</v>
      </c>
    </row>
    <row r="35" spans="2:3">
      <c r="B35" s="287" t="s">
        <v>387</v>
      </c>
      <c r="C35" s="286">
        <v>1410933</v>
      </c>
    </row>
    <row r="36" spans="2:3">
      <c r="B36" s="287" t="s">
        <v>314</v>
      </c>
      <c r="C36" s="286">
        <v>2345971</v>
      </c>
    </row>
    <row r="37" spans="2:3">
      <c r="B37" s="287" t="s">
        <v>315</v>
      </c>
      <c r="C37" s="286">
        <v>1726535</v>
      </c>
    </row>
    <row r="38" spans="2:3">
      <c r="B38" s="287" t="s">
        <v>316</v>
      </c>
      <c r="C38" s="286">
        <v>2196982</v>
      </c>
    </row>
    <row r="39" spans="2:3">
      <c r="B39" s="287" t="s">
        <v>317</v>
      </c>
      <c r="C39" s="286">
        <v>2606676</v>
      </c>
    </row>
    <row r="40" spans="2:3">
      <c r="B40" s="287" t="s">
        <v>318</v>
      </c>
      <c r="C40" s="286">
        <v>1745700</v>
      </c>
    </row>
    <row r="41" spans="2:3">
      <c r="B41" s="287" t="s">
        <v>319</v>
      </c>
      <c r="C41" s="286">
        <v>1682800</v>
      </c>
    </row>
    <row r="42" spans="2:3">
      <c r="B42" s="287" t="s">
        <v>320</v>
      </c>
      <c r="C42" s="286">
        <v>1607398</v>
      </c>
    </row>
    <row r="43" spans="2:3">
      <c r="B43" s="287" t="s">
        <v>321</v>
      </c>
      <c r="C43" s="286">
        <v>3455874</v>
      </c>
    </row>
    <row r="44" spans="2:3">
      <c r="B44" s="287" t="s">
        <v>322</v>
      </c>
      <c r="C44" s="286">
        <v>1701219</v>
      </c>
    </row>
    <row r="45" spans="2:3">
      <c r="B45" s="287" t="s">
        <v>388</v>
      </c>
      <c r="C45" s="286">
        <v>1760610</v>
      </c>
    </row>
    <row r="46" spans="2:3">
      <c r="B46" s="287" t="s">
        <v>324</v>
      </c>
      <c r="C46" s="286">
        <v>1661940</v>
      </c>
    </row>
    <row r="47" spans="2:3">
      <c r="B47" s="287" t="s">
        <v>325</v>
      </c>
      <c r="C47" s="286"/>
    </row>
    <row r="48" spans="2:3">
      <c r="B48" s="287" t="s">
        <v>326</v>
      </c>
      <c r="C48" s="286">
        <v>1578809</v>
      </c>
    </row>
    <row r="49" spans="2:3">
      <c r="B49" s="287" t="s">
        <v>327</v>
      </c>
      <c r="C49" s="286">
        <v>2587925</v>
      </c>
    </row>
    <row r="50" spans="2:3">
      <c r="B50" s="287" t="s">
        <v>328</v>
      </c>
      <c r="C50" s="286">
        <v>2028588</v>
      </c>
    </row>
    <row r="51" spans="2:3">
      <c r="B51" s="287" t="s">
        <v>329</v>
      </c>
      <c r="C51" s="286">
        <v>1474701</v>
      </c>
    </row>
    <row r="52" spans="2:3">
      <c r="B52" s="287" t="s">
        <v>330</v>
      </c>
      <c r="C52" s="286">
        <v>1230259</v>
      </c>
    </row>
    <row r="53" spans="2:3">
      <c r="B53" s="287" t="s">
        <v>331</v>
      </c>
      <c r="C53" s="286">
        <v>2781468</v>
      </c>
    </row>
    <row r="54" spans="2:3">
      <c r="B54" s="287" t="s">
        <v>332</v>
      </c>
      <c r="C54" s="286">
        <v>2706251</v>
      </c>
    </row>
    <row r="55" spans="2:3">
      <c r="B55" s="287" t="s">
        <v>333</v>
      </c>
      <c r="C55" s="286">
        <v>2267082</v>
      </c>
    </row>
    <row r="56" spans="2:3">
      <c r="B56" s="287" t="s">
        <v>334</v>
      </c>
      <c r="C56" s="286">
        <v>1333729</v>
      </c>
    </row>
    <row r="57" spans="2:3">
      <c r="B57" s="287" t="s">
        <v>335</v>
      </c>
      <c r="C57" s="286">
        <v>2672442</v>
      </c>
    </row>
    <row r="58" spans="2:3">
      <c r="B58" s="287" t="s">
        <v>336</v>
      </c>
      <c r="C58" s="286">
        <v>1947384</v>
      </c>
    </row>
    <row r="59" spans="2:3">
      <c r="B59" s="287" t="s">
        <v>337</v>
      </c>
      <c r="C59" s="286">
        <v>1072424</v>
      </c>
    </row>
    <row r="60" spans="2:3">
      <c r="B60" s="287" t="s">
        <v>338</v>
      </c>
      <c r="C60" s="286">
        <v>1653040</v>
      </c>
    </row>
    <row r="61" spans="2:3">
      <c r="B61" s="287" t="s">
        <v>339</v>
      </c>
      <c r="C61" s="286">
        <v>1397972</v>
      </c>
    </row>
    <row r="62" spans="2:3">
      <c r="B62" s="287" t="s">
        <v>340</v>
      </c>
      <c r="C62" s="286">
        <v>1551572</v>
      </c>
    </row>
    <row r="63" spans="2:3">
      <c r="B63" s="287" t="s">
        <v>341</v>
      </c>
      <c r="C63" s="286">
        <v>1455302</v>
      </c>
    </row>
    <row r="64" spans="2:3">
      <c r="B64" s="287" t="s">
        <v>342</v>
      </c>
      <c r="C64" s="286">
        <v>1430364</v>
      </c>
    </row>
    <row r="65" spans="2:5">
      <c r="B65" s="287" t="s">
        <v>343</v>
      </c>
      <c r="C65" s="286">
        <v>3242532</v>
      </c>
    </row>
    <row r="66" spans="2:5">
      <c r="B66" s="287" t="s">
        <v>344</v>
      </c>
      <c r="C66" s="286">
        <v>1871090</v>
      </c>
    </row>
    <row r="67" spans="2:5">
      <c r="B67" s="287" t="s">
        <v>345</v>
      </c>
      <c r="C67" s="286">
        <v>1923812</v>
      </c>
    </row>
    <row r="68" spans="2:5">
      <c r="B68" s="287" t="s">
        <v>346</v>
      </c>
      <c r="C68" s="286">
        <v>2065989</v>
      </c>
    </row>
    <row r="69" spans="2:5">
      <c r="B69" s="287" t="s">
        <v>389</v>
      </c>
      <c r="C69" s="286">
        <v>1555165</v>
      </c>
    </row>
    <row r="70" spans="2:5">
      <c r="B70" s="287" t="s">
        <v>390</v>
      </c>
      <c r="C70" s="288">
        <v>7797000</v>
      </c>
    </row>
    <row r="71" spans="2:5">
      <c r="B71" s="287" t="s">
        <v>391</v>
      </c>
      <c r="C71" s="286">
        <v>255000</v>
      </c>
    </row>
    <row r="72" spans="2:5">
      <c r="B72" s="287" t="s">
        <v>392</v>
      </c>
      <c r="C72" s="286">
        <v>736990</v>
      </c>
    </row>
    <row r="73" spans="2:5">
      <c r="B73" s="289" t="s">
        <v>359</v>
      </c>
      <c r="C73" s="286"/>
      <c r="D73" s="290"/>
      <c r="E73" s="291"/>
    </row>
    <row r="74" spans="2:5">
      <c r="B74" s="282"/>
      <c r="C74" s="292">
        <f>SUM(C9:C73)</f>
        <v>120957045</v>
      </c>
      <c r="D74" s="290"/>
      <c r="E74" s="291"/>
    </row>
    <row r="75" spans="2:5" ht="19.5" customHeight="1">
      <c r="B75" s="283" t="s">
        <v>372</v>
      </c>
      <c r="C75" s="292">
        <f>C76</f>
        <v>750579</v>
      </c>
    </row>
    <row r="76" spans="2:5">
      <c r="B76" s="287" t="s">
        <v>393</v>
      </c>
      <c r="C76" s="286">
        <v>750579</v>
      </c>
    </row>
    <row r="77" spans="2:5" ht="23.25" customHeight="1">
      <c r="B77" s="283" t="s">
        <v>374</v>
      </c>
      <c r="C77" s="292">
        <f>C78+C79+C80</f>
        <v>90322175</v>
      </c>
    </row>
    <row r="78" spans="2:5">
      <c r="B78" s="289" t="s">
        <v>394</v>
      </c>
      <c r="C78" s="293">
        <v>1505227</v>
      </c>
    </row>
    <row r="79" spans="2:5">
      <c r="B79" s="289" t="s">
        <v>395</v>
      </c>
      <c r="C79" s="293">
        <v>1041948</v>
      </c>
    </row>
    <row r="80" spans="2:5">
      <c r="B80" s="294" t="s">
        <v>396</v>
      </c>
      <c r="C80" s="286">
        <v>87775000</v>
      </c>
    </row>
    <row r="81" spans="2:5" ht="17">
      <c r="B81" s="283" t="s">
        <v>375</v>
      </c>
      <c r="C81" s="295"/>
    </row>
    <row r="82" spans="2:5">
      <c r="B82" s="287" t="s">
        <v>348</v>
      </c>
      <c r="C82" s="296">
        <v>3940471</v>
      </c>
    </row>
    <row r="83" spans="2:5">
      <c r="B83" s="290"/>
      <c r="C83" s="389">
        <v>229658457</v>
      </c>
      <c r="D83" s="390" t="s">
        <v>397</v>
      </c>
    </row>
    <row r="84" spans="2:5" ht="17">
      <c r="C84" s="389">
        <f>C82+C77+C75+C74</f>
        <v>215970270</v>
      </c>
      <c r="D84" s="390" t="s">
        <v>398</v>
      </c>
      <c r="E84" s="297" t="s">
        <v>369</v>
      </c>
    </row>
    <row r="85" spans="2:5">
      <c r="C85" s="389">
        <v>22685031</v>
      </c>
      <c r="D85" s="390" t="s">
        <v>399</v>
      </c>
    </row>
    <row r="86" spans="2:5">
      <c r="C86" s="389">
        <f>C83-C84-C85</f>
        <v>-8996844</v>
      </c>
      <c r="D86" s="390" t="s">
        <v>400</v>
      </c>
    </row>
    <row r="87" spans="2:5">
      <c r="C87" s="390"/>
      <c r="D87" s="390"/>
    </row>
    <row r="88" spans="2:5">
      <c r="C88" s="347"/>
    </row>
  </sheetData>
  <sheetProtection algorithmName="SHA-512" hashValue="R2fWx1YONvUoPDHmYqz4zIZEDnHh2M2uC0FRM8rLwW/gRKbJhYxAYDtRJA11EXasPqcWJ+t+9VZgS46Uq6KG3g==" saltValue="cg1uuz9hBGq6o8Q+Fya5lQ==" spinCount="100000" sheet="1" objects="1" scenarios="1"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9"/>
  <sheetViews>
    <sheetView topLeftCell="A7" zoomScale="160" zoomScaleNormal="160" workbookViewId="0">
      <selection activeCell="C10" sqref="C10"/>
    </sheetView>
  </sheetViews>
  <sheetFormatPr baseColWidth="10" defaultColWidth="9.25" defaultRowHeight="11"/>
  <cols>
    <col min="1" max="1" width="9.25" style="233" customWidth="1"/>
    <col min="2" max="2" width="76.25" style="234" customWidth="1"/>
    <col min="3" max="3" width="9.25" style="233" customWidth="1"/>
    <col min="4" max="4" width="83.75" style="234" customWidth="1"/>
    <col min="5" max="5" width="9.25" style="235" customWidth="1"/>
    <col min="6" max="16384" width="9.25" style="235"/>
  </cols>
  <sheetData>
    <row r="1" spans="1:4" s="230" customFormat="1" ht="12">
      <c r="B1" s="231" t="s">
        <v>132</v>
      </c>
      <c r="C1" s="231" t="s">
        <v>174</v>
      </c>
      <c r="D1" s="232" t="s">
        <v>173</v>
      </c>
    </row>
    <row r="2" spans="1:4" ht="12">
      <c r="A2" s="233" t="s">
        <v>275</v>
      </c>
      <c r="B2" s="234" t="s">
        <v>378</v>
      </c>
      <c r="C2" s="233" t="str">
        <f t="shared" ref="C2" si="0">A2</f>
        <v>TIK</v>
      </c>
      <c r="D2" s="234" t="s">
        <v>379</v>
      </c>
    </row>
    <row r="4" spans="1:4" s="230" customFormat="1" ht="12">
      <c r="A4" s="231"/>
      <c r="B4" s="232" t="s">
        <v>178</v>
      </c>
      <c r="C4" s="231" t="s">
        <v>174</v>
      </c>
      <c r="D4" s="232" t="s">
        <v>175</v>
      </c>
    </row>
    <row r="5" spans="1:4" ht="12.75" customHeight="1">
      <c r="A5" s="233" t="s">
        <v>276</v>
      </c>
      <c r="B5" s="223" t="s">
        <v>251</v>
      </c>
      <c r="C5" s="233" t="s">
        <v>276</v>
      </c>
      <c r="D5" s="236"/>
    </row>
    <row r="6" spans="1:4" ht="28">
      <c r="A6" s="233" t="s">
        <v>277</v>
      </c>
      <c r="B6" s="223" t="s">
        <v>373</v>
      </c>
      <c r="C6" s="233" t="s">
        <v>277</v>
      </c>
      <c r="D6" s="236"/>
    </row>
    <row r="7" spans="1:4" ht="28">
      <c r="A7" s="233" t="s">
        <v>370</v>
      </c>
      <c r="B7" s="223" t="s">
        <v>377</v>
      </c>
      <c r="C7" s="233" t="s">
        <v>370</v>
      </c>
      <c r="D7" s="236"/>
    </row>
    <row r="8" spans="1:4" ht="14">
      <c r="A8" s="233" t="s">
        <v>371</v>
      </c>
      <c r="B8" s="223" t="s">
        <v>376</v>
      </c>
      <c r="C8" s="233" t="s">
        <v>371</v>
      </c>
      <c r="D8" s="236"/>
    </row>
    <row r="9" spans="1:4" s="230" customFormat="1" ht="12">
      <c r="A9" s="231"/>
      <c r="B9" s="232" t="s">
        <v>278</v>
      </c>
      <c r="C9" s="231" t="s">
        <v>174</v>
      </c>
      <c r="D9" s="232" t="s">
        <v>207</v>
      </c>
    </row>
    <row r="10" spans="1:4" ht="12">
      <c r="A10" s="233">
        <v>113</v>
      </c>
      <c r="B10" s="234" t="s">
        <v>270</v>
      </c>
      <c r="C10" s="233">
        <v>113</v>
      </c>
      <c r="D10" s="234" t="s">
        <v>159</v>
      </c>
    </row>
    <row r="11" spans="1:4" s="230" customFormat="1" ht="12">
      <c r="A11" s="231"/>
      <c r="B11" s="230" t="s">
        <v>135</v>
      </c>
      <c r="C11" s="231" t="s">
        <v>174</v>
      </c>
      <c r="D11" s="232" t="s">
        <v>176</v>
      </c>
    </row>
    <row r="12" spans="1:4" ht="12">
      <c r="A12" s="233" t="s">
        <v>136</v>
      </c>
      <c r="B12" s="234" t="s">
        <v>137</v>
      </c>
      <c r="C12" s="233" t="s">
        <v>136</v>
      </c>
      <c r="D12" s="234" t="s">
        <v>160</v>
      </c>
    </row>
    <row r="13" spans="1:4" ht="12">
      <c r="A13" s="233" t="s">
        <v>138</v>
      </c>
      <c r="B13" s="234" t="s">
        <v>139</v>
      </c>
      <c r="C13" s="233" t="s">
        <v>138</v>
      </c>
      <c r="D13" s="234" t="s">
        <v>161</v>
      </c>
    </row>
    <row r="14" spans="1:4" ht="12">
      <c r="A14" s="233" t="s">
        <v>140</v>
      </c>
      <c r="B14" s="236" t="s">
        <v>141</v>
      </c>
      <c r="C14" s="233" t="s">
        <v>140</v>
      </c>
      <c r="D14" s="234" t="s">
        <v>141</v>
      </c>
    </row>
    <row r="15" spans="1:4" ht="12">
      <c r="A15" s="233" t="s">
        <v>142</v>
      </c>
      <c r="B15" s="234" t="s">
        <v>134</v>
      </c>
      <c r="C15" s="233" t="s">
        <v>142</v>
      </c>
      <c r="D15" s="234" t="s">
        <v>162</v>
      </c>
    </row>
    <row r="16" spans="1:4" ht="12">
      <c r="A16" s="233" t="s">
        <v>143</v>
      </c>
      <c r="B16" s="236" t="s">
        <v>144</v>
      </c>
      <c r="C16" s="233" t="s">
        <v>143</v>
      </c>
      <c r="D16" s="234" t="s">
        <v>144</v>
      </c>
    </row>
    <row r="17" spans="1:4" ht="12">
      <c r="A17" s="233" t="s">
        <v>145</v>
      </c>
      <c r="B17" s="234" t="s">
        <v>146</v>
      </c>
      <c r="C17" s="233" t="s">
        <v>145</v>
      </c>
      <c r="D17" s="234" t="s">
        <v>158</v>
      </c>
    </row>
    <row r="18" spans="1:4" ht="12">
      <c r="A18" s="233" t="s">
        <v>147</v>
      </c>
      <c r="B18" s="234" t="s">
        <v>148</v>
      </c>
      <c r="C18" s="233" t="s">
        <v>147</v>
      </c>
      <c r="D18" s="234" t="s">
        <v>148</v>
      </c>
    </row>
    <row r="19" spans="1:4" ht="12">
      <c r="A19" s="233" t="s">
        <v>149</v>
      </c>
      <c r="B19" s="234" t="s">
        <v>150</v>
      </c>
      <c r="C19" s="233" t="s">
        <v>149</v>
      </c>
      <c r="D19" s="234" t="s">
        <v>163</v>
      </c>
    </row>
    <row r="20" spans="1:4" ht="12">
      <c r="A20" s="233" t="s">
        <v>151</v>
      </c>
      <c r="B20" s="234" t="s">
        <v>152</v>
      </c>
      <c r="C20" s="233" t="s">
        <v>151</v>
      </c>
      <c r="D20" s="234" t="s">
        <v>164</v>
      </c>
    </row>
    <row r="22" spans="1:4" s="230" customFormat="1" ht="12">
      <c r="A22" s="231"/>
      <c r="B22" s="230" t="s">
        <v>153</v>
      </c>
      <c r="C22" s="231" t="s">
        <v>174</v>
      </c>
      <c r="D22" s="232" t="s">
        <v>177</v>
      </c>
    </row>
    <row r="23" spans="1:4" ht="12">
      <c r="A23" s="233">
        <v>111</v>
      </c>
      <c r="B23" s="234" t="s">
        <v>154</v>
      </c>
      <c r="C23" s="233">
        <v>111</v>
      </c>
      <c r="D23" s="234" t="s">
        <v>165</v>
      </c>
    </row>
    <row r="24" spans="1:4" ht="12">
      <c r="A24" s="233">
        <v>112</v>
      </c>
      <c r="B24" s="234" t="s">
        <v>155</v>
      </c>
      <c r="C24" s="233">
        <v>112</v>
      </c>
      <c r="D24" s="234" t="s">
        <v>166</v>
      </c>
    </row>
    <row r="25" spans="1:4" ht="12">
      <c r="A25" s="233">
        <v>113</v>
      </c>
      <c r="B25" s="234" t="s">
        <v>156</v>
      </c>
      <c r="C25" s="233">
        <v>113</v>
      </c>
      <c r="D25" s="234" t="s">
        <v>167</v>
      </c>
    </row>
    <row r="26" spans="1:4" ht="12">
      <c r="A26" s="233">
        <v>114</v>
      </c>
      <c r="B26" s="234" t="s">
        <v>356</v>
      </c>
      <c r="C26" s="233">
        <v>114</v>
      </c>
      <c r="D26" s="234" t="s">
        <v>168</v>
      </c>
    </row>
    <row r="27" spans="1:4" ht="12">
      <c r="A27" s="233">
        <v>115</v>
      </c>
      <c r="B27" s="234" t="s">
        <v>357</v>
      </c>
      <c r="C27" s="233">
        <v>115</v>
      </c>
      <c r="D27" s="234" t="s">
        <v>169</v>
      </c>
    </row>
    <row r="29" spans="1:4" s="230" customFormat="1" ht="12">
      <c r="A29" s="231"/>
      <c r="B29" s="232" t="s">
        <v>157</v>
      </c>
      <c r="C29" s="231" t="s">
        <v>174</v>
      </c>
      <c r="D29" s="232" t="s">
        <v>170</v>
      </c>
    </row>
    <row r="30" spans="1:4" ht="12">
      <c r="A30" s="233">
        <v>21</v>
      </c>
      <c r="B30" s="234" t="s">
        <v>271</v>
      </c>
      <c r="C30" s="233">
        <v>1000</v>
      </c>
      <c r="D30" s="234" t="s">
        <v>115</v>
      </c>
    </row>
    <row r="31" spans="1:4" ht="12">
      <c r="A31" s="233">
        <v>2000</v>
      </c>
      <c r="B31" s="234" t="s">
        <v>246</v>
      </c>
      <c r="C31" s="233">
        <v>2000</v>
      </c>
      <c r="D31" s="234" t="s">
        <v>171</v>
      </c>
    </row>
    <row r="32" spans="1:4" ht="12">
      <c r="A32" s="233">
        <v>3000</v>
      </c>
      <c r="B32" s="234" t="s">
        <v>272</v>
      </c>
      <c r="C32" s="233">
        <v>3000</v>
      </c>
      <c r="D32" s="234" t="s">
        <v>117</v>
      </c>
    </row>
    <row r="33" spans="1:4" ht="12">
      <c r="A33" s="233">
        <v>4000</v>
      </c>
      <c r="B33" s="234" t="s">
        <v>273</v>
      </c>
      <c r="C33" s="233">
        <v>4000</v>
      </c>
      <c r="D33" s="234" t="s">
        <v>118</v>
      </c>
    </row>
    <row r="34" spans="1:4" ht="12">
      <c r="A34" s="233">
        <v>5000</v>
      </c>
      <c r="B34" s="234" t="s">
        <v>244</v>
      </c>
      <c r="C34" s="233">
        <v>5000</v>
      </c>
      <c r="D34" s="234" t="s">
        <v>119</v>
      </c>
    </row>
    <row r="35" spans="1:4" ht="12">
      <c r="A35" s="233">
        <v>8000</v>
      </c>
      <c r="B35" s="234" t="s">
        <v>245</v>
      </c>
      <c r="C35" s="233">
        <v>8000</v>
      </c>
      <c r="D35" s="234" t="s">
        <v>172</v>
      </c>
    </row>
    <row r="36" spans="1:4" ht="12">
      <c r="A36" s="233">
        <v>9000</v>
      </c>
      <c r="B36" s="234" t="s">
        <v>274</v>
      </c>
      <c r="C36" s="233">
        <v>9000</v>
      </c>
      <c r="D36" s="234" t="s">
        <v>123</v>
      </c>
    </row>
    <row r="38" spans="1:4">
      <c r="A38" s="237"/>
      <c r="B38" s="238"/>
    </row>
    <row r="39" spans="1:4">
      <c r="A39" s="237"/>
      <c r="B39" s="238"/>
    </row>
    <row r="40" spans="1:4">
      <c r="A40" s="237"/>
      <c r="B40" s="238"/>
    </row>
    <row r="41" spans="1:4" ht="12">
      <c r="A41" s="237"/>
      <c r="B41" s="238" t="s">
        <v>369</v>
      </c>
    </row>
    <row r="42" spans="1:4">
      <c r="A42" s="237"/>
      <c r="B42" s="238"/>
    </row>
    <row r="43" spans="1:4">
      <c r="A43" s="237"/>
      <c r="B43" s="238"/>
    </row>
    <row r="44" spans="1:4">
      <c r="A44" s="237"/>
      <c r="B44" s="238"/>
    </row>
    <row r="45" spans="1:4">
      <c r="A45" s="237"/>
      <c r="B45" s="238"/>
    </row>
    <row r="46" spans="1:4">
      <c r="A46" s="237"/>
      <c r="B46" s="238"/>
    </row>
    <row r="47" spans="1:4">
      <c r="A47" s="237"/>
      <c r="B47" s="238"/>
    </row>
    <row r="48" spans="1:4">
      <c r="A48" s="237"/>
      <c r="B48" s="238"/>
    </row>
    <row r="49" spans="1:2" s="235" customFormat="1">
      <c r="A49" s="237"/>
      <c r="B49" s="238"/>
    </row>
    <row r="50" spans="1:2" s="235" customFormat="1">
      <c r="A50" s="237"/>
      <c r="B50" s="238"/>
    </row>
    <row r="51" spans="1:2" s="235" customFormat="1">
      <c r="A51" s="237"/>
      <c r="B51" s="238"/>
    </row>
    <row r="52" spans="1:2" s="235" customFormat="1">
      <c r="A52" s="237"/>
      <c r="B52" s="238"/>
    </row>
    <row r="53" spans="1:2" s="235" customFormat="1">
      <c r="A53" s="237"/>
      <c r="B53" s="238"/>
    </row>
    <row r="54" spans="1:2" s="235" customFormat="1">
      <c r="A54" s="237"/>
      <c r="B54" s="238"/>
    </row>
    <row r="55" spans="1:2" s="235" customFormat="1">
      <c r="A55" s="237"/>
      <c r="B55" s="238"/>
    </row>
    <row r="56" spans="1:2" s="235" customFormat="1">
      <c r="A56" s="237"/>
      <c r="B56" s="238"/>
    </row>
    <row r="57" spans="1:2" s="235" customFormat="1">
      <c r="A57" s="237"/>
      <c r="B57" s="238"/>
    </row>
    <row r="58" spans="1:2" s="235" customFormat="1">
      <c r="A58" s="237"/>
      <c r="B58" s="238"/>
    </row>
    <row r="59" spans="1:2" s="235" customFormat="1">
      <c r="A59" s="237"/>
      <c r="B59" s="238"/>
    </row>
  </sheetData>
  <sheetProtection algorithmName="SHA-512" hashValue="m3i6adHr/f2T66knRnwrjCOqBPUAFCDPea4NiONaUwJqKdz0y0iuEC/tRR31wnSY8dwvbUVPHQmPWKzgWFXnFQ==" saltValue="wvDxp7OhG4lXM9e0vAXwbA==" spinCount="100000" sheet="1" objects="1" scenarios="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AH432"/>
  <sheetViews>
    <sheetView topLeftCell="A13" zoomScaleSheetLayoutView="100" workbookViewId="0">
      <selection activeCell="Y432" sqref="Y432"/>
    </sheetView>
  </sheetViews>
  <sheetFormatPr baseColWidth="10" defaultColWidth="9.25" defaultRowHeight="14"/>
  <cols>
    <col min="1" max="1" width="11.5" style="15" customWidth="1"/>
    <col min="2" max="2" width="47.75" style="14" customWidth="1"/>
    <col min="3" max="3" width="15.5" style="15" customWidth="1"/>
    <col min="4" max="4" width="16.75" style="15" customWidth="1"/>
    <col min="5" max="6" width="13.75" style="243" customWidth="1"/>
    <col min="7" max="7" width="14" style="15" customWidth="1"/>
    <col min="8" max="8" width="2.75" style="14" customWidth="1"/>
    <col min="9" max="9" width="9.25" style="15" hidden="1" customWidth="1"/>
    <col min="10" max="10" width="50.75" style="15" hidden="1" customWidth="1"/>
    <col min="11" max="12" width="12.75" style="15" hidden="1" customWidth="1"/>
    <col min="13" max="15" width="13.25" style="15" hidden="1" customWidth="1"/>
    <col min="16" max="16" width="1.5" style="15" hidden="1" customWidth="1"/>
    <col min="17" max="17" width="10.75" style="15" hidden="1" customWidth="1"/>
    <col min="18" max="18" width="50.75" style="15" hidden="1" customWidth="1"/>
    <col min="19" max="23" width="10.75" style="15" hidden="1" customWidth="1"/>
    <col min="24" max="24" width="0" style="15" hidden="1" customWidth="1"/>
    <col min="25" max="25" width="13.5" style="15" customWidth="1"/>
    <col min="26" max="26" width="9.75" style="15" customWidth="1"/>
    <col min="27" max="27" width="15.5" style="15" customWidth="1"/>
    <col min="28" max="16384" width="9.25" style="15"/>
  </cols>
  <sheetData>
    <row r="1" spans="1:23">
      <c r="A1" s="486" t="s">
        <v>509</v>
      </c>
      <c r="B1" s="486"/>
      <c r="C1" s="486"/>
      <c r="D1" s="486"/>
      <c r="E1" s="486"/>
      <c r="F1" s="486"/>
      <c r="G1" s="486"/>
    </row>
    <row r="2" spans="1:23" s="1" customFormat="1">
      <c r="A2" s="393" t="s">
        <v>62</v>
      </c>
      <c r="B2" s="393"/>
      <c r="C2" s="393"/>
      <c r="D2" s="393"/>
      <c r="E2" s="393"/>
      <c r="F2" s="393"/>
      <c r="G2" s="393"/>
      <c r="H2" s="397" t="s">
        <v>15</v>
      </c>
      <c r="I2" s="393" t="s">
        <v>89</v>
      </c>
      <c r="J2" s="393"/>
      <c r="K2" s="393"/>
      <c r="L2" s="393"/>
      <c r="M2" s="393"/>
      <c r="N2" s="393"/>
      <c r="O2" s="393"/>
      <c r="P2" s="399"/>
      <c r="Q2" s="393" t="s">
        <v>60</v>
      </c>
      <c r="R2" s="393"/>
      <c r="S2" s="393"/>
      <c r="T2" s="393"/>
      <c r="U2" s="393"/>
      <c r="V2" s="393"/>
      <c r="W2" s="393"/>
    </row>
    <row r="3" spans="1:23" s="1" customFormat="1" ht="9.75" customHeight="1">
      <c r="A3" s="394"/>
      <c r="B3" s="394"/>
      <c r="C3" s="394"/>
      <c r="D3" s="394"/>
      <c r="E3" s="394"/>
      <c r="F3" s="394"/>
      <c r="G3" s="394"/>
      <c r="H3" s="397"/>
      <c r="I3" s="396"/>
      <c r="J3" s="396"/>
      <c r="K3" s="396"/>
      <c r="L3" s="396"/>
      <c r="M3" s="396"/>
      <c r="N3" s="396"/>
      <c r="O3" s="396"/>
      <c r="P3" s="399"/>
      <c r="Q3" s="396"/>
      <c r="R3" s="396"/>
      <c r="S3" s="396"/>
      <c r="T3" s="396"/>
      <c r="U3" s="396"/>
      <c r="V3" s="396"/>
      <c r="W3" s="396"/>
    </row>
    <row r="4" spans="1:23" s="1" customFormat="1">
      <c r="A4" s="400" t="s">
        <v>65</v>
      </c>
      <c r="B4" s="400"/>
      <c r="C4" s="400"/>
      <c r="D4" s="400"/>
      <c r="E4" s="400"/>
      <c r="F4" s="400"/>
      <c r="G4" s="400"/>
      <c r="H4" s="397"/>
      <c r="I4" s="400" t="s">
        <v>90</v>
      </c>
      <c r="J4" s="400"/>
      <c r="K4" s="400"/>
      <c r="L4" s="400"/>
      <c r="M4" s="400"/>
      <c r="N4" s="400"/>
      <c r="O4" s="400"/>
      <c r="P4" s="399"/>
      <c r="Q4" s="400" t="s">
        <v>64</v>
      </c>
      <c r="R4" s="400"/>
      <c r="S4" s="400"/>
      <c r="T4" s="400"/>
      <c r="U4" s="400"/>
      <c r="V4" s="400"/>
      <c r="W4" s="400"/>
    </row>
    <row r="5" spans="1:23" s="2" customFormat="1">
      <c r="A5" s="40">
        <v>4</v>
      </c>
      <c r="B5" s="402" t="str">
        <f>'Классификации (2)'!B12</f>
        <v>МАОРИФ</v>
      </c>
      <c r="C5" s="402"/>
      <c r="D5" s="402"/>
      <c r="E5" s="402"/>
      <c r="F5" s="402"/>
      <c r="G5" s="402"/>
      <c r="H5" s="397"/>
      <c r="I5" s="40">
        <f>Q5</f>
        <v>4</v>
      </c>
      <c r="J5" s="402" t="str">
        <f>[2]Классификации!D87</f>
        <v>ОБРАЗОВАНИЕ</v>
      </c>
      <c r="K5" s="402"/>
      <c r="L5" s="402"/>
      <c r="M5" s="402"/>
      <c r="N5" s="402"/>
      <c r="O5" s="402"/>
      <c r="P5" s="399"/>
      <c r="Q5" s="40">
        <f>A5</f>
        <v>4</v>
      </c>
      <c r="R5" s="402" t="s">
        <v>14</v>
      </c>
      <c r="S5" s="402"/>
      <c r="T5" s="402"/>
      <c r="U5" s="402"/>
      <c r="V5" s="402"/>
      <c r="W5" s="402"/>
    </row>
    <row r="6" spans="1:23" s="2" customFormat="1" ht="9.25" customHeight="1">
      <c r="A6" s="391"/>
      <c r="B6" s="391"/>
      <c r="C6" s="391"/>
      <c r="D6" s="391"/>
      <c r="E6" s="391"/>
      <c r="F6" s="391"/>
      <c r="G6" s="391"/>
      <c r="H6" s="397"/>
      <c r="I6" s="391"/>
      <c r="J6" s="391"/>
      <c r="K6" s="391"/>
      <c r="L6" s="391"/>
      <c r="M6" s="391"/>
      <c r="N6" s="391"/>
      <c r="O6" s="391"/>
      <c r="P6" s="399"/>
      <c r="Q6" s="391"/>
      <c r="R6" s="391"/>
      <c r="S6" s="391"/>
      <c r="T6" s="391"/>
      <c r="U6" s="391"/>
      <c r="V6" s="391"/>
      <c r="W6" s="391"/>
    </row>
    <row r="7" spans="1:23" s="1" customFormat="1" ht="14.25" customHeight="1">
      <c r="A7" s="400" t="s">
        <v>179</v>
      </c>
      <c r="B7" s="400"/>
      <c r="C7" s="400"/>
      <c r="D7" s="400"/>
      <c r="E7" s="400"/>
      <c r="F7" s="400"/>
      <c r="G7" s="400"/>
      <c r="H7" s="397"/>
      <c r="I7" s="400" t="s">
        <v>180</v>
      </c>
      <c r="J7" s="400"/>
      <c r="K7" s="400"/>
      <c r="L7" s="400"/>
      <c r="M7" s="400"/>
      <c r="N7" s="400"/>
      <c r="O7" s="400"/>
      <c r="P7" s="399"/>
      <c r="Q7" s="400" t="s">
        <v>61</v>
      </c>
      <c r="R7" s="400"/>
      <c r="S7" s="400"/>
      <c r="T7" s="400"/>
      <c r="U7" s="400"/>
      <c r="V7" s="400"/>
      <c r="W7" s="400"/>
    </row>
    <row r="8" spans="1:23" s="2" customFormat="1">
      <c r="A8" s="40" t="str">
        <f>'Классификации (2)'!A2</f>
        <v>TIK</v>
      </c>
      <c r="B8" s="402" t="str">
        <f>'Классификации (2)'!B2</f>
        <v>Рушди таҳсилоти ибтидоии касбии босифат</v>
      </c>
      <c r="C8" s="402"/>
      <c r="D8" s="402"/>
      <c r="E8" s="402"/>
      <c r="F8" s="402"/>
      <c r="G8" s="402"/>
      <c r="H8" s="397"/>
      <c r="I8" s="40" t="str">
        <f>Q8</f>
        <v>TIK</v>
      </c>
      <c r="J8" s="402" t="str">
        <f>[2]Классификации!D6</f>
        <v>Начальное профессиональное образование</v>
      </c>
      <c r="K8" s="402"/>
      <c r="L8" s="402"/>
      <c r="M8" s="402"/>
      <c r="N8" s="402"/>
      <c r="O8" s="402"/>
      <c r="P8" s="399"/>
      <c r="Q8" s="40" t="str">
        <f>A8</f>
        <v>TIK</v>
      </c>
      <c r="R8" s="402" t="s">
        <v>14</v>
      </c>
      <c r="S8" s="402"/>
      <c r="T8" s="402"/>
      <c r="U8" s="402"/>
      <c r="V8" s="402"/>
      <c r="W8" s="402"/>
    </row>
    <row r="9" spans="1:23" s="2" customFormat="1" ht="9.25" customHeight="1">
      <c r="A9" s="391"/>
      <c r="B9" s="391"/>
      <c r="C9" s="391"/>
      <c r="D9" s="391"/>
      <c r="E9" s="391"/>
      <c r="F9" s="391"/>
      <c r="G9" s="391"/>
      <c r="H9" s="397"/>
      <c r="I9" s="391"/>
      <c r="J9" s="391"/>
      <c r="K9" s="391"/>
      <c r="L9" s="391"/>
      <c r="M9" s="391"/>
      <c r="N9" s="391"/>
      <c r="O9" s="391"/>
      <c r="P9" s="399"/>
      <c r="Q9" s="391"/>
      <c r="R9" s="391"/>
      <c r="S9" s="391"/>
      <c r="T9" s="391"/>
      <c r="U9" s="391"/>
      <c r="V9" s="391"/>
      <c r="W9" s="391"/>
    </row>
    <row r="10" spans="1:23" s="1" customFormat="1" ht="30.75" customHeight="1">
      <c r="A10" s="400" t="s">
        <v>181</v>
      </c>
      <c r="B10" s="400"/>
      <c r="C10" s="400"/>
      <c r="D10" s="400"/>
      <c r="E10" s="400"/>
      <c r="F10" s="400"/>
      <c r="G10" s="400"/>
      <c r="H10" s="397"/>
      <c r="I10" s="400" t="s">
        <v>182</v>
      </c>
      <c r="J10" s="400"/>
      <c r="K10" s="400"/>
      <c r="L10" s="400"/>
      <c r="M10" s="400"/>
      <c r="N10" s="400"/>
      <c r="O10" s="400"/>
      <c r="P10" s="399"/>
      <c r="Q10" s="400" t="s">
        <v>63</v>
      </c>
      <c r="R10" s="400"/>
      <c r="S10" s="400"/>
      <c r="T10" s="400"/>
      <c r="U10" s="400"/>
      <c r="V10" s="400"/>
      <c r="W10" s="400"/>
    </row>
    <row r="11" spans="1:23" s="2" customFormat="1">
      <c r="A11" s="40" t="str">
        <f>'Классификации (2)'!A5</f>
        <v>TIK 001</v>
      </c>
      <c r="B11" s="402" t="str">
        <f>'Классификации (2)'!B5</f>
        <v>Тањсилоти ибтидоии касбї</v>
      </c>
      <c r="C11" s="402"/>
      <c r="D11" s="402"/>
      <c r="E11" s="402"/>
      <c r="F11" s="402"/>
      <c r="G11" s="402"/>
      <c r="H11" s="397"/>
      <c r="I11" s="40" t="str">
        <f>Q11</f>
        <v>TIK 001</v>
      </c>
      <c r="J11" s="402" t="str">
        <f>[2]Классификации!D28</f>
        <v>Начальное профессиональное образование</v>
      </c>
      <c r="K11" s="402"/>
      <c r="L11" s="402"/>
      <c r="M11" s="402"/>
      <c r="N11" s="402"/>
      <c r="O11" s="402"/>
      <c r="P11" s="399"/>
      <c r="Q11" s="40" t="str">
        <f>A11</f>
        <v>TIK 001</v>
      </c>
      <c r="R11" s="402" t="s">
        <v>14</v>
      </c>
      <c r="S11" s="402"/>
      <c r="T11" s="402"/>
      <c r="U11" s="402"/>
      <c r="V11" s="402"/>
      <c r="W11" s="402"/>
    </row>
    <row r="12" spans="1:23" s="1" customFormat="1" ht="7.75" customHeight="1">
      <c r="A12" s="394"/>
      <c r="B12" s="394"/>
      <c r="C12" s="394"/>
      <c r="D12" s="394"/>
      <c r="E12" s="394"/>
      <c r="F12" s="394"/>
      <c r="G12" s="394"/>
      <c r="H12" s="397"/>
      <c r="I12" s="396"/>
      <c r="J12" s="396"/>
      <c r="K12" s="396"/>
      <c r="L12" s="396"/>
      <c r="M12" s="396"/>
      <c r="N12" s="396"/>
      <c r="O12" s="396"/>
      <c r="P12" s="399"/>
      <c r="Q12" s="396"/>
      <c r="R12" s="396"/>
      <c r="S12" s="396"/>
      <c r="T12" s="396"/>
      <c r="U12" s="396"/>
      <c r="V12" s="396"/>
      <c r="W12" s="396"/>
    </row>
    <row r="13" spans="1:23" s="2" customFormat="1" ht="30.75" customHeight="1">
      <c r="A13" s="400" t="s">
        <v>86</v>
      </c>
      <c r="B13" s="405"/>
      <c r="C13" s="405"/>
      <c r="D13" s="405"/>
      <c r="E13" s="405"/>
      <c r="F13" s="405"/>
      <c r="G13" s="405"/>
      <c r="H13" s="397"/>
      <c r="I13" s="400" t="s">
        <v>91</v>
      </c>
      <c r="J13" s="405"/>
      <c r="K13" s="405"/>
      <c r="L13" s="405"/>
      <c r="M13" s="405"/>
      <c r="N13" s="405"/>
      <c r="O13" s="405"/>
      <c r="P13" s="399"/>
      <c r="Q13" s="400" t="s">
        <v>66</v>
      </c>
      <c r="R13" s="405"/>
      <c r="S13" s="405"/>
      <c r="T13" s="405"/>
      <c r="U13" s="405"/>
      <c r="V13" s="405"/>
      <c r="W13" s="405"/>
    </row>
    <row r="14" spans="1:23" s="2" customFormat="1">
      <c r="A14" s="40">
        <f>'Классификации (2)'!A10</f>
        <v>113</v>
      </c>
      <c r="B14" s="40" t="str">
        <f>'Классификации (2)'!B10</f>
        <v>Вазорати мењнат, муњољират ва шуѓли ањолии Љумњурии Тољикистон</v>
      </c>
      <c r="C14" s="72"/>
      <c r="D14" s="72"/>
      <c r="E14" s="72"/>
      <c r="F14" s="72"/>
      <c r="G14" s="72"/>
      <c r="H14" s="397"/>
      <c r="I14" s="40"/>
      <c r="J14" s="72"/>
      <c r="K14" s="72"/>
      <c r="L14" s="72"/>
      <c r="M14" s="72"/>
      <c r="N14" s="72"/>
      <c r="O14" s="72"/>
      <c r="P14" s="399"/>
      <c r="Q14" s="40"/>
      <c r="R14" s="72"/>
      <c r="S14" s="72"/>
      <c r="T14" s="72"/>
      <c r="U14" s="72"/>
      <c r="V14" s="72"/>
      <c r="W14" s="72"/>
    </row>
    <row r="15" spans="1:23" s="2" customFormat="1">
      <c r="A15" s="40"/>
      <c r="B15" s="40"/>
      <c r="C15" s="72"/>
      <c r="D15" s="72"/>
      <c r="E15" s="72"/>
      <c r="F15" s="72"/>
      <c r="G15" s="72"/>
      <c r="H15" s="397"/>
      <c r="I15" s="40"/>
      <c r="J15" s="72"/>
      <c r="K15" s="72"/>
      <c r="L15" s="72"/>
      <c r="M15" s="72"/>
      <c r="N15" s="72"/>
      <c r="O15" s="72"/>
      <c r="P15" s="399"/>
      <c r="Q15" s="40"/>
      <c r="R15" s="72"/>
      <c r="S15" s="72"/>
      <c r="T15" s="72"/>
      <c r="U15" s="72"/>
      <c r="V15" s="72"/>
      <c r="W15" s="72"/>
    </row>
    <row r="16" spans="1:23" s="2" customFormat="1">
      <c r="A16" s="391"/>
      <c r="B16" s="391"/>
      <c r="C16" s="391"/>
      <c r="D16" s="391"/>
      <c r="E16" s="391"/>
      <c r="F16" s="391"/>
      <c r="G16" s="391"/>
      <c r="H16" s="397"/>
      <c r="I16" s="391"/>
      <c r="J16" s="391"/>
      <c r="K16" s="391"/>
      <c r="L16" s="391"/>
      <c r="M16" s="391"/>
      <c r="N16" s="391"/>
      <c r="O16" s="391"/>
      <c r="P16" s="399"/>
      <c r="Q16" s="391"/>
      <c r="R16" s="391"/>
      <c r="S16" s="391"/>
      <c r="T16" s="391"/>
      <c r="U16" s="391"/>
      <c r="V16" s="391"/>
      <c r="W16" s="391"/>
    </row>
    <row r="17" spans="1:23" s="2" customFormat="1" ht="30.75" customHeight="1">
      <c r="A17" s="400" t="s">
        <v>85</v>
      </c>
      <c r="B17" s="405"/>
      <c r="C17" s="405"/>
      <c r="D17" s="405"/>
      <c r="E17" s="405"/>
      <c r="F17" s="405"/>
      <c r="G17" s="405"/>
      <c r="H17" s="397"/>
      <c r="I17" s="400" t="s">
        <v>92</v>
      </c>
      <c r="J17" s="405"/>
      <c r="K17" s="405"/>
      <c r="L17" s="405"/>
      <c r="M17" s="405"/>
      <c r="N17" s="405"/>
      <c r="O17" s="405"/>
      <c r="P17" s="399"/>
      <c r="Q17" s="400" t="s">
        <v>67</v>
      </c>
      <c r="R17" s="405"/>
      <c r="S17" s="405"/>
      <c r="T17" s="405"/>
      <c r="U17" s="405"/>
      <c r="V17" s="405"/>
      <c r="W17" s="405"/>
    </row>
    <row r="18" spans="1:23" s="2" customFormat="1" ht="20.5" customHeight="1">
      <c r="A18" s="40"/>
      <c r="B18" s="40" t="s">
        <v>359</v>
      </c>
      <c r="C18" s="40"/>
      <c r="D18" s="40"/>
      <c r="E18" s="40"/>
      <c r="F18" s="40"/>
      <c r="G18" s="40"/>
      <c r="H18" s="397"/>
      <c r="I18" s="257"/>
      <c r="J18" s="22"/>
      <c r="K18" s="22"/>
      <c r="L18" s="22"/>
      <c r="M18" s="22"/>
      <c r="N18" s="22"/>
      <c r="O18" s="22"/>
      <c r="P18" s="399"/>
      <c r="Q18" s="257"/>
      <c r="R18" s="22"/>
      <c r="S18" s="22"/>
      <c r="T18" s="22"/>
      <c r="U18" s="22"/>
      <c r="V18" s="22"/>
      <c r="W18" s="22"/>
    </row>
    <row r="19" spans="1:23" s="2" customFormat="1">
      <c r="A19" s="40">
        <v>61</v>
      </c>
      <c r="B19" s="40" t="s">
        <v>358</v>
      </c>
      <c r="C19" s="40"/>
      <c r="D19" s="40"/>
      <c r="E19" s="40"/>
      <c r="F19" s="40"/>
      <c r="G19" s="40"/>
      <c r="H19" s="397"/>
      <c r="I19" s="193">
        <v>65</v>
      </c>
      <c r="J19" s="402" t="s">
        <v>215</v>
      </c>
      <c r="K19" s="402"/>
      <c r="L19" s="402"/>
      <c r="M19" s="402"/>
      <c r="N19" s="402"/>
      <c r="O19" s="402"/>
      <c r="P19" s="399"/>
      <c r="Q19" s="40">
        <f>A19</f>
        <v>61</v>
      </c>
      <c r="R19" s="402" t="s">
        <v>14</v>
      </c>
      <c r="S19" s="402"/>
      <c r="T19" s="402"/>
      <c r="U19" s="402"/>
      <c r="V19" s="402"/>
      <c r="W19" s="402"/>
    </row>
    <row r="20" spans="1:23" s="1" customFormat="1" ht="14" hidden="1" customHeight="1">
      <c r="A20" s="40"/>
      <c r="B20" s="40"/>
      <c r="C20" s="40"/>
      <c r="D20" s="40"/>
      <c r="E20" s="40"/>
      <c r="F20" s="40"/>
      <c r="G20" s="40"/>
      <c r="H20" s="397"/>
      <c r="I20" s="396"/>
      <c r="J20" s="396"/>
      <c r="K20" s="396"/>
      <c r="L20" s="396"/>
      <c r="M20" s="396"/>
      <c r="N20" s="396"/>
      <c r="O20" s="396"/>
      <c r="P20" s="399"/>
      <c r="Q20" s="396"/>
      <c r="R20" s="396"/>
      <c r="S20" s="396"/>
      <c r="T20" s="396"/>
      <c r="U20" s="396"/>
      <c r="V20" s="396"/>
      <c r="W20" s="396"/>
    </row>
    <row r="21" spans="1:23" s="1" customFormat="1">
      <c r="A21" s="40">
        <v>1</v>
      </c>
      <c r="B21" s="40" t="s">
        <v>347</v>
      </c>
      <c r="C21" s="40"/>
      <c r="D21" s="40"/>
      <c r="E21" s="40"/>
      <c r="F21" s="40"/>
      <c r="G21" s="40"/>
      <c r="H21" s="397"/>
      <c r="I21" s="239"/>
      <c r="J21" s="239"/>
      <c r="K21" s="239"/>
      <c r="L21" s="239"/>
      <c r="M21" s="239"/>
      <c r="N21" s="239"/>
      <c r="O21" s="239"/>
      <c r="P21" s="399"/>
      <c r="Q21" s="239"/>
      <c r="R21" s="239"/>
      <c r="S21" s="239"/>
      <c r="T21" s="239"/>
      <c r="U21" s="239"/>
      <c r="V21" s="239"/>
      <c r="W21" s="239"/>
    </row>
    <row r="22" spans="1:23" s="2" customFormat="1">
      <c r="A22" s="400" t="s">
        <v>73</v>
      </c>
      <c r="B22" s="400"/>
      <c r="C22" s="400"/>
      <c r="D22" s="400"/>
      <c r="E22" s="400"/>
      <c r="F22" s="400"/>
      <c r="G22" s="400"/>
      <c r="H22" s="397"/>
      <c r="I22" s="408" t="s">
        <v>93</v>
      </c>
      <c r="J22" s="408"/>
      <c r="K22" s="408"/>
      <c r="L22" s="408"/>
      <c r="M22" s="408"/>
      <c r="N22" s="408"/>
      <c r="O22" s="408"/>
      <c r="P22" s="399"/>
      <c r="Q22" s="408" t="s">
        <v>16</v>
      </c>
      <c r="R22" s="408"/>
      <c r="S22" s="408"/>
      <c r="T22" s="408"/>
      <c r="U22" s="408"/>
      <c r="V22" s="408"/>
      <c r="W22" s="408"/>
    </row>
    <row r="23" spans="1:23" s="2" customFormat="1" ht="173" customHeight="1">
      <c r="A23" s="402" t="s">
        <v>360</v>
      </c>
      <c r="B23" s="402"/>
      <c r="C23" s="402"/>
      <c r="D23" s="402"/>
      <c r="E23" s="402"/>
      <c r="F23" s="402"/>
      <c r="G23" s="402"/>
      <c r="H23" s="397"/>
      <c r="I23" s="402" t="s">
        <v>216</v>
      </c>
      <c r="J23" s="402"/>
      <c r="K23" s="402"/>
      <c r="L23" s="402"/>
      <c r="M23" s="402"/>
      <c r="N23" s="402"/>
      <c r="O23" s="402"/>
      <c r="P23" s="399"/>
      <c r="Q23" s="409" t="s">
        <v>14</v>
      </c>
      <c r="R23" s="409"/>
      <c r="S23" s="409"/>
      <c r="T23" s="409"/>
      <c r="U23" s="409"/>
      <c r="V23" s="409"/>
      <c r="W23" s="409"/>
    </row>
    <row r="24" spans="1:23" s="2" customFormat="1" ht="11.25" customHeight="1">
      <c r="A24" s="400"/>
      <c r="B24" s="400"/>
      <c r="C24" s="400"/>
      <c r="D24" s="400"/>
      <c r="E24" s="400"/>
      <c r="F24" s="400"/>
      <c r="G24" s="400"/>
      <c r="H24" s="397"/>
      <c r="I24" s="408"/>
      <c r="J24" s="408"/>
      <c r="K24" s="408"/>
      <c r="L24" s="408"/>
      <c r="M24" s="408"/>
      <c r="N24" s="408"/>
      <c r="O24" s="408"/>
      <c r="P24" s="399"/>
      <c r="Q24" s="408"/>
      <c r="R24" s="408"/>
      <c r="S24" s="408"/>
      <c r="T24" s="408"/>
      <c r="U24" s="408"/>
      <c r="V24" s="408"/>
      <c r="W24" s="408"/>
    </row>
    <row r="25" spans="1:23" s="2" customFormat="1">
      <c r="A25" s="400" t="s">
        <v>17</v>
      </c>
      <c r="B25" s="400"/>
      <c r="C25" s="400"/>
      <c r="D25" s="400"/>
      <c r="E25" s="400"/>
      <c r="F25" s="400"/>
      <c r="G25" s="400"/>
      <c r="H25" s="397"/>
      <c r="I25" s="408" t="s">
        <v>94</v>
      </c>
      <c r="J25" s="408"/>
      <c r="K25" s="408"/>
      <c r="L25" s="408"/>
      <c r="M25" s="408"/>
      <c r="N25" s="408"/>
      <c r="O25" s="408"/>
      <c r="P25" s="399"/>
      <c r="Q25" s="408" t="s">
        <v>18</v>
      </c>
      <c r="R25" s="408"/>
      <c r="S25" s="408"/>
      <c r="T25" s="408"/>
      <c r="U25" s="408"/>
      <c r="V25" s="408"/>
      <c r="W25" s="408"/>
    </row>
    <row r="26" spans="1:23" s="2" customFormat="1" ht="150" customHeight="1">
      <c r="A26" s="409" t="s">
        <v>361</v>
      </c>
      <c r="B26" s="409"/>
      <c r="C26" s="409"/>
      <c r="D26" s="409"/>
      <c r="E26" s="409"/>
      <c r="F26" s="409"/>
      <c r="G26" s="409"/>
      <c r="H26" s="397"/>
      <c r="I26" s="409" t="s">
        <v>218</v>
      </c>
      <c r="J26" s="409"/>
      <c r="K26" s="409"/>
      <c r="L26" s="409"/>
      <c r="M26" s="409"/>
      <c r="N26" s="409"/>
      <c r="O26" s="409"/>
      <c r="P26" s="399"/>
      <c r="Q26" s="409" t="s">
        <v>14</v>
      </c>
      <c r="R26" s="409"/>
      <c r="S26" s="409"/>
      <c r="T26" s="409"/>
      <c r="U26" s="409"/>
      <c r="V26" s="409"/>
      <c r="W26" s="409"/>
    </row>
    <row r="27" spans="1:23" s="2" customFormat="1" ht="10.5" customHeight="1">
      <c r="A27" s="400"/>
      <c r="B27" s="400"/>
      <c r="C27" s="400"/>
      <c r="D27" s="400"/>
      <c r="E27" s="400"/>
      <c r="F27" s="400"/>
      <c r="G27" s="400"/>
      <c r="H27" s="397"/>
      <c r="I27" s="408"/>
      <c r="J27" s="408"/>
      <c r="K27" s="408"/>
      <c r="L27" s="408"/>
      <c r="M27" s="408"/>
      <c r="N27" s="408"/>
      <c r="O27" s="408"/>
      <c r="P27" s="399"/>
      <c r="Q27" s="408"/>
      <c r="R27" s="408"/>
      <c r="S27" s="408"/>
      <c r="T27" s="408"/>
      <c r="U27" s="408"/>
      <c r="V27" s="408"/>
      <c r="W27" s="408"/>
    </row>
    <row r="28" spans="1:23" s="2" customFormat="1">
      <c r="A28" s="400" t="s">
        <v>74</v>
      </c>
      <c r="B28" s="400"/>
      <c r="C28" s="400"/>
      <c r="D28" s="400"/>
      <c r="E28" s="400"/>
      <c r="F28" s="400"/>
      <c r="G28" s="400"/>
      <c r="H28" s="397"/>
      <c r="I28" s="408" t="s">
        <v>95</v>
      </c>
      <c r="J28" s="408"/>
      <c r="K28" s="408"/>
      <c r="L28" s="408"/>
      <c r="M28" s="408"/>
      <c r="N28" s="408"/>
      <c r="O28" s="408"/>
      <c r="P28" s="399"/>
      <c r="Q28" s="408" t="s">
        <v>19</v>
      </c>
      <c r="R28" s="408"/>
      <c r="S28" s="408"/>
      <c r="T28" s="408"/>
      <c r="U28" s="408"/>
      <c r="V28" s="408"/>
      <c r="W28" s="408"/>
    </row>
    <row r="29" spans="1:23" s="2" customFormat="1" ht="163.25" customHeight="1">
      <c r="A29" s="488" t="s">
        <v>362</v>
      </c>
      <c r="B29" s="488"/>
      <c r="C29" s="488"/>
      <c r="D29" s="488"/>
      <c r="E29" s="488"/>
      <c r="F29" s="488"/>
      <c r="G29" s="488"/>
      <c r="H29" s="397"/>
      <c r="I29" s="409" t="s">
        <v>217</v>
      </c>
      <c r="J29" s="409"/>
      <c r="K29" s="409"/>
      <c r="L29" s="409"/>
      <c r="M29" s="409"/>
      <c r="N29" s="409"/>
      <c r="O29" s="409"/>
      <c r="P29" s="399"/>
      <c r="Q29" s="409" t="s">
        <v>14</v>
      </c>
      <c r="R29" s="409"/>
      <c r="S29" s="409"/>
      <c r="T29" s="409"/>
      <c r="U29" s="409"/>
      <c r="V29" s="409"/>
      <c r="W29" s="409"/>
    </row>
    <row r="30" spans="1:23" s="2" customFormat="1" ht="10.5" customHeight="1">
      <c r="A30" s="409"/>
      <c r="B30" s="409"/>
      <c r="C30" s="409"/>
      <c r="D30" s="409"/>
      <c r="E30" s="409"/>
      <c r="F30" s="409"/>
      <c r="G30" s="409"/>
      <c r="H30" s="397"/>
      <c r="I30" s="414"/>
      <c r="J30" s="414"/>
      <c r="K30" s="414"/>
      <c r="L30" s="414"/>
      <c r="M30" s="414"/>
      <c r="N30" s="414"/>
      <c r="O30" s="414"/>
      <c r="P30" s="399"/>
      <c r="Q30" s="414"/>
      <c r="R30" s="414"/>
      <c r="S30" s="414"/>
      <c r="T30" s="414"/>
      <c r="U30" s="414"/>
      <c r="V30" s="414"/>
      <c r="W30" s="414"/>
    </row>
    <row r="31" spans="1:23" s="1" customFormat="1" ht="14.25" customHeight="1">
      <c r="A31" s="405" t="s">
        <v>75</v>
      </c>
      <c r="B31" s="405"/>
      <c r="C31" s="405"/>
      <c r="D31" s="405"/>
      <c r="E31" s="405"/>
      <c r="F31" s="405"/>
      <c r="G31" s="405"/>
      <c r="H31" s="397"/>
      <c r="I31" s="405" t="s">
        <v>96</v>
      </c>
      <c r="J31" s="405"/>
      <c r="K31" s="405"/>
      <c r="L31" s="405"/>
      <c r="M31" s="405"/>
      <c r="N31" s="405"/>
      <c r="O31" s="405"/>
      <c r="P31" s="399"/>
      <c r="Q31" s="405" t="s">
        <v>28</v>
      </c>
      <c r="R31" s="405"/>
      <c r="S31" s="405"/>
      <c r="T31" s="405"/>
      <c r="U31" s="405"/>
      <c r="V31" s="405"/>
      <c r="W31" s="405"/>
    </row>
    <row r="32" spans="1:23" s="1" customFormat="1" ht="83" customHeight="1">
      <c r="A32" s="409" t="s">
        <v>494</v>
      </c>
      <c r="B32" s="404"/>
      <c r="C32" s="404"/>
      <c r="D32" s="404"/>
      <c r="E32" s="404"/>
      <c r="F32" s="404"/>
      <c r="G32" s="404"/>
      <c r="H32" s="397"/>
      <c r="I32" s="409" t="s">
        <v>29</v>
      </c>
      <c r="J32" s="404"/>
      <c r="K32" s="404"/>
      <c r="L32" s="404"/>
      <c r="M32" s="404"/>
      <c r="N32" s="404"/>
      <c r="O32" s="404"/>
      <c r="P32" s="399"/>
      <c r="Q32" s="409" t="s">
        <v>29</v>
      </c>
      <c r="R32" s="404"/>
      <c r="S32" s="404"/>
      <c r="T32" s="404"/>
      <c r="U32" s="404"/>
      <c r="V32" s="404"/>
      <c r="W32" s="404"/>
    </row>
    <row r="33" spans="1:34" s="2" customFormat="1" ht="12" customHeight="1">
      <c r="A33" s="413"/>
      <c r="B33" s="413"/>
      <c r="C33" s="413"/>
      <c r="D33" s="413"/>
      <c r="E33" s="413"/>
      <c r="F33" s="413"/>
      <c r="G33" s="413"/>
      <c r="H33" s="397"/>
      <c r="I33" s="408"/>
      <c r="J33" s="408"/>
      <c r="K33" s="408"/>
      <c r="L33" s="408"/>
      <c r="M33" s="408"/>
      <c r="N33" s="408"/>
      <c r="O33" s="408"/>
      <c r="P33" s="399"/>
      <c r="Q33" s="408"/>
      <c r="R33" s="408"/>
      <c r="S33" s="408"/>
      <c r="T33" s="408"/>
      <c r="U33" s="408"/>
      <c r="V33" s="408"/>
      <c r="W33" s="408"/>
    </row>
    <row r="34" spans="1:34" s="1" customFormat="1" ht="18.75" customHeight="1">
      <c r="A34" s="393" t="s">
        <v>249</v>
      </c>
      <c r="B34" s="393"/>
      <c r="C34" s="393"/>
      <c r="D34" s="393"/>
      <c r="E34" s="393"/>
      <c r="F34" s="393"/>
      <c r="G34" s="393"/>
      <c r="H34" s="397"/>
      <c r="I34" s="393" t="s">
        <v>97</v>
      </c>
      <c r="J34" s="393"/>
      <c r="K34" s="393"/>
      <c r="L34" s="393"/>
      <c r="M34" s="393"/>
      <c r="N34" s="393"/>
      <c r="O34" s="393"/>
      <c r="P34" s="399"/>
      <c r="Q34" s="393" t="s">
        <v>20</v>
      </c>
      <c r="R34" s="393"/>
      <c r="S34" s="393"/>
      <c r="T34" s="393"/>
      <c r="U34" s="393"/>
      <c r="V34" s="393"/>
      <c r="W34" s="393"/>
    </row>
    <row r="35" spans="1:34" s="1" customFormat="1">
      <c r="A35" s="422"/>
      <c r="B35" s="422"/>
      <c r="C35" s="422"/>
      <c r="D35" s="422"/>
      <c r="E35" s="422"/>
      <c r="F35" s="422"/>
      <c r="G35" s="422"/>
      <c r="H35" s="397"/>
      <c r="I35" s="405"/>
      <c r="J35" s="405"/>
      <c r="K35" s="405"/>
      <c r="L35" s="405"/>
      <c r="M35" s="405"/>
      <c r="N35" s="405"/>
      <c r="O35" s="405"/>
      <c r="P35" s="399"/>
      <c r="Q35" s="405"/>
      <c r="R35" s="405"/>
      <c r="S35" s="405"/>
      <c r="T35" s="405"/>
      <c r="U35" s="405"/>
      <c r="V35" s="405"/>
      <c r="W35" s="405"/>
    </row>
    <row r="36" spans="1:34" s="3" customFormat="1" ht="43.5" customHeight="1">
      <c r="A36" s="489"/>
      <c r="B36" s="489"/>
      <c r="C36" s="258">
        <v>2023</v>
      </c>
      <c r="D36" s="258">
        <v>2024</v>
      </c>
      <c r="E36" s="258">
        <v>2025</v>
      </c>
      <c r="F36" s="258">
        <v>2026</v>
      </c>
      <c r="G36" s="258">
        <v>2027</v>
      </c>
      <c r="H36" s="397"/>
      <c r="I36" s="490" t="s">
        <v>98</v>
      </c>
      <c r="J36" s="490"/>
      <c r="K36" s="181" t="s">
        <v>194</v>
      </c>
      <c r="L36" s="181" t="s">
        <v>195</v>
      </c>
      <c r="M36" s="181" t="s">
        <v>196</v>
      </c>
      <c r="N36" s="181" t="s">
        <v>197</v>
      </c>
      <c r="O36" s="181" t="s">
        <v>198</v>
      </c>
      <c r="P36" s="399"/>
      <c r="Q36" s="490"/>
      <c r="R36" s="490"/>
      <c r="S36" s="181" t="s">
        <v>21</v>
      </c>
      <c r="T36" s="181" t="s">
        <v>22</v>
      </c>
      <c r="U36" s="181" t="s">
        <v>23</v>
      </c>
      <c r="V36" s="181" t="s">
        <v>24</v>
      </c>
      <c r="W36" s="181" t="s">
        <v>25</v>
      </c>
      <c r="Z36" s="1"/>
      <c r="AA36" s="335"/>
      <c r="AB36" s="335"/>
      <c r="AC36" s="335"/>
      <c r="AD36" s="340"/>
      <c r="AE36" s="340"/>
      <c r="AF36" s="340"/>
      <c r="AG36" s="340"/>
      <c r="AH36" s="340"/>
    </row>
    <row r="37" spans="1:34" s="1" customFormat="1" ht="14" customHeight="1">
      <c r="A37" s="487" t="s">
        <v>364</v>
      </c>
      <c r="B37" s="487"/>
      <c r="C37" s="275">
        <v>18899</v>
      </c>
      <c r="D37" s="275">
        <v>23616</v>
      </c>
      <c r="E37" s="275">
        <v>26750</v>
      </c>
      <c r="F37" s="275">
        <v>30300</v>
      </c>
      <c r="G37" s="275">
        <v>34320</v>
      </c>
      <c r="H37" s="397"/>
      <c r="I37" s="409" t="s">
        <v>219</v>
      </c>
      <c r="J37" s="409"/>
      <c r="K37" s="4">
        <f t="shared" ref="K37:O40" si="0">S37</f>
        <v>18899</v>
      </c>
      <c r="L37" s="4">
        <f t="shared" si="0"/>
        <v>23616</v>
      </c>
      <c r="M37" s="4">
        <f t="shared" si="0"/>
        <v>26750</v>
      </c>
      <c r="N37" s="4">
        <f t="shared" si="0"/>
        <v>30300</v>
      </c>
      <c r="O37" s="4">
        <f t="shared" si="0"/>
        <v>34320</v>
      </c>
      <c r="P37" s="399"/>
      <c r="Q37" s="409" t="s">
        <v>14</v>
      </c>
      <c r="R37" s="409"/>
      <c r="S37" s="4">
        <f t="shared" ref="S37:T40" si="1">C37</f>
        <v>18899</v>
      </c>
      <c r="T37" s="4">
        <f t="shared" si="1"/>
        <v>23616</v>
      </c>
      <c r="U37" s="4">
        <f t="shared" ref="U37:W40" si="2">E37</f>
        <v>26750</v>
      </c>
      <c r="V37" s="4">
        <f t="shared" si="2"/>
        <v>30300</v>
      </c>
      <c r="W37" s="4">
        <f t="shared" si="2"/>
        <v>34320</v>
      </c>
      <c r="Z37" s="6"/>
      <c r="AA37" s="341"/>
      <c r="AB37" s="341"/>
      <c r="AC37" s="341"/>
      <c r="AD37" s="335"/>
      <c r="AE37" s="335"/>
      <c r="AF37" s="335"/>
      <c r="AG37" s="335"/>
      <c r="AH37" s="335"/>
    </row>
    <row r="38" spans="1:34" s="1" customFormat="1" ht="15" customHeight="1">
      <c r="A38" s="487" t="s">
        <v>365</v>
      </c>
      <c r="B38" s="487"/>
      <c r="C38" s="275">
        <v>5030</v>
      </c>
      <c r="D38" s="275">
        <v>5900</v>
      </c>
      <c r="E38" s="275">
        <v>6955</v>
      </c>
      <c r="F38" s="275">
        <v>8787</v>
      </c>
      <c r="G38" s="275">
        <v>10290</v>
      </c>
      <c r="H38" s="397"/>
      <c r="I38" s="409" t="s">
        <v>193</v>
      </c>
      <c r="J38" s="409"/>
      <c r="K38" s="4">
        <f t="shared" si="0"/>
        <v>5030</v>
      </c>
      <c r="L38" s="4">
        <f t="shared" si="0"/>
        <v>5900</v>
      </c>
      <c r="M38" s="4">
        <f t="shared" si="0"/>
        <v>6955</v>
      </c>
      <c r="N38" s="4">
        <f t="shared" si="0"/>
        <v>8787</v>
      </c>
      <c r="O38" s="4">
        <f t="shared" si="0"/>
        <v>10290</v>
      </c>
      <c r="P38" s="399"/>
      <c r="Q38" s="409" t="s">
        <v>14</v>
      </c>
      <c r="R38" s="409"/>
      <c r="S38" s="4">
        <f t="shared" si="1"/>
        <v>5030</v>
      </c>
      <c r="T38" s="4">
        <f t="shared" si="1"/>
        <v>5900</v>
      </c>
      <c r="U38" s="4">
        <f t="shared" si="2"/>
        <v>6955</v>
      </c>
      <c r="V38" s="4">
        <f t="shared" si="2"/>
        <v>8787</v>
      </c>
      <c r="W38" s="4">
        <f t="shared" si="2"/>
        <v>10290</v>
      </c>
      <c r="Y38" s="180"/>
      <c r="Z38" s="180"/>
      <c r="AA38" s="335"/>
      <c r="AB38" s="335"/>
      <c r="AC38" s="335"/>
      <c r="AD38" s="335"/>
      <c r="AE38" s="335"/>
      <c r="AF38" s="335"/>
      <c r="AG38" s="335"/>
      <c r="AH38" s="335"/>
    </row>
    <row r="39" spans="1:34" s="1" customFormat="1" ht="15" customHeight="1">
      <c r="A39" s="487" t="s">
        <v>366</v>
      </c>
      <c r="B39" s="487"/>
      <c r="C39" s="276">
        <v>2329</v>
      </c>
      <c r="D39" s="276">
        <v>2329</v>
      </c>
      <c r="E39" s="276">
        <v>2329</v>
      </c>
      <c r="F39" s="276">
        <v>2329</v>
      </c>
      <c r="G39" s="276">
        <v>2329</v>
      </c>
      <c r="H39" s="397"/>
      <c r="I39" s="409" t="s">
        <v>214</v>
      </c>
      <c r="J39" s="409"/>
      <c r="K39" s="5">
        <f t="shared" si="0"/>
        <v>2329</v>
      </c>
      <c r="L39" s="5">
        <f t="shared" si="0"/>
        <v>2329</v>
      </c>
      <c r="M39" s="5">
        <f t="shared" si="0"/>
        <v>2329</v>
      </c>
      <c r="N39" s="5">
        <f t="shared" si="0"/>
        <v>2329</v>
      </c>
      <c r="O39" s="5">
        <f t="shared" si="0"/>
        <v>2329</v>
      </c>
      <c r="P39" s="399"/>
      <c r="Q39" s="409" t="s">
        <v>14</v>
      </c>
      <c r="R39" s="409"/>
      <c r="S39" s="5">
        <f t="shared" si="1"/>
        <v>2329</v>
      </c>
      <c r="T39" s="5">
        <f t="shared" si="1"/>
        <v>2329</v>
      </c>
      <c r="U39" s="5">
        <f t="shared" si="2"/>
        <v>2329</v>
      </c>
      <c r="V39" s="5">
        <f t="shared" si="2"/>
        <v>2329</v>
      </c>
      <c r="W39" s="5">
        <f t="shared" si="2"/>
        <v>2329</v>
      </c>
      <c r="AA39" s="335"/>
      <c r="AB39" s="335"/>
      <c r="AC39" s="335"/>
      <c r="AD39" s="335"/>
      <c r="AE39" s="335"/>
      <c r="AF39" s="335"/>
      <c r="AG39" s="335"/>
      <c r="AH39" s="335"/>
    </row>
    <row r="40" spans="1:34" s="1" customFormat="1" ht="15" customHeight="1">
      <c r="A40" s="487" t="s">
        <v>367</v>
      </c>
      <c r="B40" s="487"/>
      <c r="C40" s="277">
        <v>1569</v>
      </c>
      <c r="D40" s="277">
        <f>D39*0.8</f>
        <v>1863.2</v>
      </c>
      <c r="E40" s="277">
        <f>E39/1.24</f>
        <v>1878.2258064516129</v>
      </c>
      <c r="F40" s="277">
        <f>F39/1.22</f>
        <v>1909.016393442623</v>
      </c>
      <c r="G40" s="277">
        <f t="shared" ref="G40" si="3">G39/1.2</f>
        <v>1940.8333333333335</v>
      </c>
      <c r="H40" s="397"/>
      <c r="I40" s="409" t="s">
        <v>220</v>
      </c>
      <c r="J40" s="409"/>
      <c r="K40" s="5">
        <f t="shared" si="0"/>
        <v>1569</v>
      </c>
      <c r="L40" s="5">
        <f t="shared" si="0"/>
        <v>1863.2</v>
      </c>
      <c r="M40" s="5">
        <f t="shared" si="0"/>
        <v>1878.2258064516129</v>
      </c>
      <c r="N40" s="5">
        <f t="shared" si="0"/>
        <v>1909.016393442623</v>
      </c>
      <c r="O40" s="5">
        <f t="shared" si="0"/>
        <v>1940.8333333333335</v>
      </c>
      <c r="P40" s="399"/>
      <c r="Q40" s="409" t="s">
        <v>14</v>
      </c>
      <c r="R40" s="409"/>
      <c r="S40" s="5">
        <f t="shared" si="1"/>
        <v>1569</v>
      </c>
      <c r="T40" s="5">
        <f t="shared" si="1"/>
        <v>1863.2</v>
      </c>
      <c r="U40" s="5">
        <f t="shared" si="2"/>
        <v>1878.2258064516129</v>
      </c>
      <c r="V40" s="5">
        <f t="shared" si="2"/>
        <v>1909.016393442623</v>
      </c>
      <c r="W40" s="5">
        <f t="shared" si="2"/>
        <v>1940.8333333333335</v>
      </c>
      <c r="Y40" s="356"/>
      <c r="Z40" s="195"/>
      <c r="AA40" s="378">
        <f>C39/C40</f>
        <v>1.484384958572339</v>
      </c>
      <c r="AB40" s="335"/>
      <c r="AC40" s="335"/>
      <c r="AD40" s="335">
        <v>2329</v>
      </c>
      <c r="AE40" s="335"/>
      <c r="AF40" s="335"/>
      <c r="AG40" s="335"/>
      <c r="AH40" s="335"/>
    </row>
    <row r="41" spans="1:34" s="1" customFormat="1" ht="15" customHeight="1">
      <c r="A41" s="487" t="s">
        <v>368</v>
      </c>
      <c r="B41" s="487"/>
      <c r="C41" s="277">
        <v>712</v>
      </c>
      <c r="D41" s="275">
        <v>948</v>
      </c>
      <c r="E41" s="277">
        <f>D41*1.1</f>
        <v>1042.8000000000002</v>
      </c>
      <c r="F41" s="277">
        <f t="shared" ref="F41:G41" si="4">E41*1.1</f>
        <v>1147.0800000000004</v>
      </c>
      <c r="G41" s="277">
        <f t="shared" si="4"/>
        <v>1261.7880000000005</v>
      </c>
      <c r="H41" s="397"/>
      <c r="I41" s="228"/>
      <c r="J41" s="228"/>
      <c r="K41" s="5"/>
      <c r="L41" s="5"/>
      <c r="M41" s="5"/>
      <c r="N41" s="5"/>
      <c r="O41" s="5"/>
      <c r="P41" s="399"/>
      <c r="Q41" s="228"/>
      <c r="R41" s="228"/>
      <c r="S41" s="5"/>
      <c r="T41" s="5"/>
      <c r="U41" s="5"/>
      <c r="V41" s="5"/>
      <c r="W41" s="5"/>
      <c r="Z41" s="195"/>
      <c r="AA41" s="378">
        <f>D39/D40</f>
        <v>1.25</v>
      </c>
      <c r="AB41" s="335"/>
      <c r="AC41" s="335"/>
      <c r="AD41" s="335">
        <v>997</v>
      </c>
      <c r="AE41" s="335"/>
      <c r="AF41" s="335"/>
      <c r="AG41" s="335"/>
      <c r="AH41" s="335"/>
    </row>
    <row r="42" spans="1:34" s="1" customFormat="1" ht="10.5" customHeight="1">
      <c r="A42" s="425"/>
      <c r="B42" s="425"/>
      <c r="C42" s="425"/>
      <c r="D42" s="425"/>
      <c r="E42" s="425"/>
      <c r="F42" s="425"/>
      <c r="G42" s="425"/>
      <c r="H42" s="397"/>
      <c r="I42" s="425"/>
      <c r="J42" s="425"/>
      <c r="K42" s="425"/>
      <c r="L42" s="425"/>
      <c r="M42" s="425"/>
      <c r="N42" s="425"/>
      <c r="O42" s="425"/>
      <c r="P42" s="399"/>
      <c r="Q42" s="425"/>
      <c r="R42" s="425"/>
      <c r="S42" s="425"/>
      <c r="T42" s="425"/>
      <c r="U42" s="425"/>
      <c r="V42" s="425"/>
      <c r="W42" s="425"/>
      <c r="AA42" s="335"/>
      <c r="AB42" s="335"/>
      <c r="AC42" s="335"/>
      <c r="AD42" s="335">
        <f>SUM(AD40:AD41)</f>
        <v>3326</v>
      </c>
      <c r="AE42" s="335"/>
      <c r="AF42" s="335"/>
      <c r="AG42" s="335"/>
      <c r="AH42" s="335"/>
    </row>
    <row r="43" spans="1:34" s="1" customFormat="1" ht="10.5" customHeight="1">
      <c r="A43" s="425"/>
      <c r="B43" s="425"/>
      <c r="C43" s="425"/>
      <c r="D43" s="425"/>
      <c r="E43" s="425"/>
      <c r="F43" s="425"/>
      <c r="G43" s="425"/>
      <c r="H43" s="397"/>
      <c r="I43" s="425"/>
      <c r="J43" s="425"/>
      <c r="K43" s="425"/>
      <c r="L43" s="425"/>
      <c r="M43" s="425"/>
      <c r="N43" s="425"/>
      <c r="O43" s="425"/>
      <c r="P43" s="399"/>
      <c r="Q43" s="425"/>
      <c r="R43" s="425"/>
      <c r="S43" s="425"/>
      <c r="T43" s="425"/>
      <c r="U43" s="425"/>
      <c r="V43" s="425"/>
      <c r="W43" s="425"/>
      <c r="AA43" s="335"/>
      <c r="AB43" s="335"/>
      <c r="AC43" s="335"/>
      <c r="AD43" s="335"/>
      <c r="AE43" s="335"/>
      <c r="AF43" s="335"/>
      <c r="AG43" s="335"/>
      <c r="AH43" s="335"/>
    </row>
    <row r="44" spans="1:34" s="1" customFormat="1">
      <c r="A44" s="393" t="s">
        <v>79</v>
      </c>
      <c r="B44" s="393"/>
      <c r="C44" s="393"/>
      <c r="D44" s="393"/>
      <c r="E44" s="393"/>
      <c r="F44" s="393"/>
      <c r="G44" s="393"/>
      <c r="H44" s="397"/>
      <c r="I44" s="393" t="s">
        <v>100</v>
      </c>
      <c r="J44" s="393"/>
      <c r="K44" s="393"/>
      <c r="L44" s="393"/>
      <c r="M44" s="393"/>
      <c r="N44" s="393"/>
      <c r="O44" s="393"/>
      <c r="P44" s="399"/>
      <c r="Q44" s="393" t="s">
        <v>30</v>
      </c>
      <c r="R44" s="393"/>
      <c r="S44" s="393"/>
      <c r="T44" s="393"/>
      <c r="U44" s="393"/>
      <c r="V44" s="393"/>
      <c r="W44" s="393"/>
      <c r="AA44" s="335"/>
      <c r="AB44" s="335"/>
      <c r="AC44" s="335"/>
      <c r="AD44" s="335"/>
      <c r="AE44" s="335"/>
      <c r="AF44" s="335"/>
      <c r="AG44" s="335"/>
      <c r="AH44" s="335"/>
    </row>
    <row r="45" spans="1:34" s="2" customFormat="1" ht="11.25" customHeight="1">
      <c r="A45" s="413"/>
      <c r="B45" s="413"/>
      <c r="C45" s="413"/>
      <c r="D45" s="413"/>
      <c r="E45" s="413"/>
      <c r="F45" s="413"/>
      <c r="G45" s="413"/>
      <c r="H45" s="397"/>
      <c r="I45" s="400"/>
      <c r="J45" s="400"/>
      <c r="K45" s="400"/>
      <c r="L45" s="400"/>
      <c r="M45" s="400"/>
      <c r="N45" s="400"/>
      <c r="O45" s="400"/>
      <c r="P45" s="399"/>
      <c r="Q45" s="400"/>
      <c r="R45" s="400"/>
      <c r="S45" s="400"/>
      <c r="T45" s="400"/>
      <c r="U45" s="400"/>
      <c r="V45" s="400"/>
      <c r="W45" s="400"/>
      <c r="AA45" s="336"/>
      <c r="AB45" s="336"/>
      <c r="AC45" s="336"/>
      <c r="AD45" s="336"/>
      <c r="AE45" s="336"/>
      <c r="AF45" s="336"/>
      <c r="AG45" s="336"/>
      <c r="AH45" s="336"/>
    </row>
    <row r="46" spans="1:34" s="8" customFormat="1" ht="44.25" customHeight="1">
      <c r="A46" s="215"/>
      <c r="B46" s="215"/>
      <c r="C46" s="215"/>
      <c r="D46" s="215"/>
      <c r="E46" s="258">
        <f>E36</f>
        <v>2025</v>
      </c>
      <c r="F46" s="258">
        <f>F36</f>
        <v>2026</v>
      </c>
      <c r="G46" s="258">
        <f>G36</f>
        <v>2027</v>
      </c>
      <c r="H46" s="397"/>
      <c r="I46" s="413"/>
      <c r="J46" s="413"/>
      <c r="K46" s="413"/>
      <c r="L46" s="413"/>
      <c r="M46" s="413"/>
      <c r="N46" s="413"/>
      <c r="O46" s="413"/>
      <c r="P46" s="399"/>
      <c r="Q46" s="413"/>
      <c r="R46" s="413"/>
      <c r="S46" s="413"/>
      <c r="T46" s="413"/>
      <c r="U46" s="413"/>
      <c r="V46" s="413"/>
      <c r="W46" s="413"/>
      <c r="AA46" s="338"/>
      <c r="AB46" s="338"/>
      <c r="AC46" s="338"/>
      <c r="AD46" s="338">
        <v>15721</v>
      </c>
      <c r="AE46" s="338">
        <v>16411</v>
      </c>
      <c r="AF46" s="338">
        <f>AE46/AD46%</f>
        <v>104.38903377647732</v>
      </c>
      <c r="AG46" s="338"/>
      <c r="AH46" s="338"/>
    </row>
    <row r="47" spans="1:34" s="1" customFormat="1">
      <c r="A47" s="405" t="s">
        <v>31</v>
      </c>
      <c r="B47" s="405"/>
      <c r="C47" s="405"/>
      <c r="D47" s="405"/>
      <c r="E47" s="405"/>
      <c r="F47" s="405"/>
      <c r="G47" s="405"/>
      <c r="H47" s="397"/>
      <c r="I47" s="405" t="s">
        <v>102</v>
      </c>
      <c r="J47" s="405"/>
      <c r="K47" s="405"/>
      <c r="L47" s="405"/>
      <c r="M47" s="405"/>
      <c r="N47" s="405"/>
      <c r="O47" s="405"/>
      <c r="P47" s="399"/>
      <c r="Q47" s="405" t="s">
        <v>32</v>
      </c>
      <c r="R47" s="405"/>
      <c r="S47" s="405"/>
      <c r="T47" s="405"/>
      <c r="U47" s="405"/>
      <c r="V47" s="405"/>
      <c r="W47" s="405"/>
      <c r="AA47" s="335"/>
      <c r="AB47" s="335"/>
      <c r="AC47" s="335"/>
      <c r="AD47" s="335"/>
      <c r="AE47" s="335"/>
      <c r="AF47" s="335"/>
      <c r="AG47" s="335"/>
      <c r="AH47" s="335"/>
    </row>
    <row r="48" spans="1:34" s="1" customFormat="1" ht="45">
      <c r="A48" s="17">
        <v>21</v>
      </c>
      <c r="B48" s="18" t="str">
        <f>B89</f>
        <v>Пардохти музди меҳнати кормандон ва маблағҷудокуниҳои андозӣ</v>
      </c>
      <c r="C48" s="19"/>
      <c r="D48" s="19"/>
      <c r="E48" s="10">
        <v>0.4</v>
      </c>
      <c r="F48" s="10">
        <v>0</v>
      </c>
      <c r="G48" s="10">
        <v>0</v>
      </c>
      <c r="H48" s="397"/>
      <c r="I48" s="17">
        <f>Q48</f>
        <v>21</v>
      </c>
      <c r="J48" s="20" t="str">
        <f>J89</f>
        <v>Оплата труда и отчисления работодателей</v>
      </c>
      <c r="K48" s="21"/>
      <c r="L48" s="19"/>
      <c r="M48" s="11">
        <f t="shared" ref="M48:O51" si="5">U48</f>
        <v>0.4</v>
      </c>
      <c r="N48" s="11">
        <f t="shared" si="5"/>
        <v>0</v>
      </c>
      <c r="O48" s="11">
        <f t="shared" si="5"/>
        <v>0</v>
      </c>
      <c r="P48" s="399"/>
      <c r="Q48" s="17">
        <f>A48</f>
        <v>21</v>
      </c>
      <c r="R48" s="20" t="str">
        <f>R89</f>
        <v>Wages and Social Contributions</v>
      </c>
      <c r="S48" s="21"/>
      <c r="T48" s="19"/>
      <c r="U48" s="11">
        <f t="shared" ref="U48:W51" si="6">E48</f>
        <v>0.4</v>
      </c>
      <c r="V48" s="11">
        <f t="shared" si="6"/>
        <v>0</v>
      </c>
      <c r="W48" s="11">
        <f t="shared" si="6"/>
        <v>0</v>
      </c>
      <c r="AA48" s="335"/>
      <c r="AB48" s="335"/>
      <c r="AC48" s="335"/>
      <c r="AD48" s="335"/>
      <c r="AE48" s="335"/>
      <c r="AF48" s="335"/>
      <c r="AG48" s="335"/>
      <c r="AH48" s="335"/>
    </row>
    <row r="49" spans="1:23" s="1" customFormat="1" ht="15">
      <c r="A49" s="17">
        <v>22</v>
      </c>
      <c r="B49" s="18" t="str">
        <f>B90</f>
        <v>Хароҷоти молҳо ва хизматрасониҳо</v>
      </c>
      <c r="C49" s="19"/>
      <c r="D49" s="19"/>
      <c r="E49" s="10">
        <v>7.0000000000000007E-2</v>
      </c>
      <c r="F49" s="10">
        <v>7.0000000000000007E-2</v>
      </c>
      <c r="G49" s="10">
        <v>7.0000000000000007E-2</v>
      </c>
      <c r="H49" s="397"/>
      <c r="I49" s="17">
        <f>Q49</f>
        <v>22</v>
      </c>
      <c r="J49" s="20" t="str">
        <f>J90</f>
        <v>Расходы на товары и услуги</v>
      </c>
      <c r="K49" s="21"/>
      <c r="L49" s="19"/>
      <c r="M49" s="11">
        <f t="shared" si="5"/>
        <v>7.0000000000000007E-2</v>
      </c>
      <c r="N49" s="11">
        <f t="shared" si="5"/>
        <v>7.0000000000000007E-2</v>
      </c>
      <c r="O49" s="11">
        <f t="shared" si="5"/>
        <v>7.0000000000000007E-2</v>
      </c>
      <c r="P49" s="399"/>
      <c r="Q49" s="17">
        <f>A49</f>
        <v>22</v>
      </c>
      <c r="R49" s="20" t="str">
        <f>R90</f>
        <v>Goods and Services</v>
      </c>
      <c r="S49" s="21"/>
      <c r="T49" s="19"/>
      <c r="U49" s="11">
        <f t="shared" si="6"/>
        <v>7.0000000000000007E-2</v>
      </c>
      <c r="V49" s="11">
        <f t="shared" si="6"/>
        <v>7.0000000000000007E-2</v>
      </c>
      <c r="W49" s="11">
        <f t="shared" si="6"/>
        <v>7.0000000000000007E-2</v>
      </c>
    </row>
    <row r="50" spans="1:23" s="1" customFormat="1" ht="15">
      <c r="A50" s="17">
        <v>27</v>
      </c>
      <c r="B50" s="18" t="str">
        <f>B73</f>
        <v>Дигар харочот</v>
      </c>
      <c r="C50" s="19"/>
      <c r="D50" s="19"/>
      <c r="E50" s="10">
        <v>7.0000000000000007E-2</v>
      </c>
      <c r="F50" s="10">
        <v>7.0000000000000007E-2</v>
      </c>
      <c r="G50" s="10">
        <v>7.0000000000000007E-2</v>
      </c>
      <c r="H50" s="397"/>
      <c r="I50" s="17"/>
      <c r="J50" s="20"/>
      <c r="K50" s="21"/>
      <c r="L50" s="19"/>
      <c r="M50" s="11"/>
      <c r="N50" s="11"/>
      <c r="O50" s="11"/>
      <c r="P50" s="399"/>
      <c r="Q50" s="17"/>
      <c r="R50" s="20"/>
      <c r="S50" s="21"/>
      <c r="T50" s="19"/>
      <c r="U50" s="11"/>
      <c r="V50" s="11"/>
      <c r="W50" s="11"/>
    </row>
    <row r="51" spans="1:23" s="1" customFormat="1" ht="30">
      <c r="A51" s="17">
        <v>28</v>
      </c>
      <c r="B51" s="18" t="s">
        <v>256</v>
      </c>
      <c r="C51" s="19"/>
      <c r="D51" s="19"/>
      <c r="E51" s="10">
        <v>7.0000000000000007E-2</v>
      </c>
      <c r="F51" s="10">
        <v>7.0000000000000007E-2</v>
      </c>
      <c r="G51" s="10">
        <v>7.0000000000000007E-2</v>
      </c>
      <c r="H51" s="397"/>
      <c r="I51" s="17">
        <f>Q51</f>
        <v>28</v>
      </c>
      <c r="J51" s="20" t="s">
        <v>10</v>
      </c>
      <c r="K51" s="21"/>
      <c r="L51" s="19"/>
      <c r="M51" s="11">
        <f t="shared" si="5"/>
        <v>7.0000000000000007E-2</v>
      </c>
      <c r="N51" s="11">
        <f t="shared" si="5"/>
        <v>7.0000000000000007E-2</v>
      </c>
      <c r="O51" s="11">
        <f t="shared" si="5"/>
        <v>7.0000000000000007E-2</v>
      </c>
      <c r="P51" s="399"/>
      <c r="Q51" s="17">
        <f>A51</f>
        <v>28</v>
      </c>
      <c r="R51" s="20" t="e">
        <f>#REF!</f>
        <v>#REF!</v>
      </c>
      <c r="S51" s="21"/>
      <c r="T51" s="19"/>
      <c r="U51" s="11">
        <f t="shared" si="6"/>
        <v>7.0000000000000007E-2</v>
      </c>
      <c r="V51" s="11">
        <f t="shared" si="6"/>
        <v>7.0000000000000007E-2</v>
      </c>
      <c r="W51" s="11">
        <f t="shared" si="6"/>
        <v>7.0000000000000007E-2</v>
      </c>
    </row>
    <row r="52" spans="1:23" s="2" customFormat="1">
      <c r="A52" s="413"/>
      <c r="B52" s="413"/>
      <c r="C52" s="413"/>
      <c r="D52" s="413"/>
      <c r="E52" s="413"/>
      <c r="F52" s="413"/>
      <c r="G52" s="413"/>
      <c r="H52" s="397"/>
      <c r="I52" s="400"/>
      <c r="J52" s="400"/>
      <c r="K52" s="400"/>
      <c r="L52" s="400"/>
      <c r="M52" s="400"/>
      <c r="N52" s="400"/>
      <c r="O52" s="400"/>
      <c r="P52" s="399"/>
      <c r="Q52" s="400"/>
      <c r="R52" s="400"/>
      <c r="S52" s="400"/>
      <c r="T52" s="400"/>
      <c r="U52" s="400"/>
      <c r="V52" s="400"/>
      <c r="W52" s="400"/>
    </row>
    <row r="53" spans="1:23" s="1" customFormat="1">
      <c r="A53" s="405" t="s">
        <v>80</v>
      </c>
      <c r="B53" s="405"/>
      <c r="C53" s="405"/>
      <c r="D53" s="405"/>
      <c r="E53" s="405"/>
      <c r="F53" s="405"/>
      <c r="G53" s="405"/>
      <c r="H53" s="397"/>
      <c r="I53" s="405" t="s">
        <v>103</v>
      </c>
      <c r="J53" s="405"/>
      <c r="K53" s="405"/>
      <c r="L53" s="405"/>
      <c r="M53" s="405"/>
      <c r="N53" s="405"/>
      <c r="O53" s="405"/>
      <c r="P53" s="399"/>
      <c r="Q53" s="405" t="s">
        <v>37</v>
      </c>
      <c r="R53" s="405"/>
      <c r="S53" s="405"/>
      <c r="T53" s="405"/>
      <c r="U53" s="405"/>
      <c r="V53" s="405"/>
      <c r="W53" s="405"/>
    </row>
    <row r="54" spans="1:23" s="1" customFormat="1" ht="45">
      <c r="A54" s="17">
        <v>21</v>
      </c>
      <c r="B54" s="18" t="str">
        <f>B89</f>
        <v>Пардохти музди меҳнати кормандон ва маблағҷудокуниҳои андозӣ</v>
      </c>
      <c r="C54" s="19"/>
      <c r="D54" s="19"/>
      <c r="E54" s="139">
        <f>E40/D40</f>
        <v>1.0080645161290323</v>
      </c>
      <c r="F54" s="10">
        <f>(F39+F38)/(E39+E38)-1</f>
        <v>0.19732873761309788</v>
      </c>
      <c r="G54" s="10">
        <f>(G39+G38)/(F39+F38)-1</f>
        <v>0.13521050737675422</v>
      </c>
      <c r="H54" s="397"/>
      <c r="I54" s="17">
        <f>Q54</f>
        <v>21</v>
      </c>
      <c r="J54" s="20" t="str">
        <f>J89</f>
        <v>Оплата труда и отчисления работодателей</v>
      </c>
      <c r="K54" s="21"/>
      <c r="L54" s="19"/>
      <c r="M54" s="11">
        <f t="shared" ref="M54:O57" si="7">U54</f>
        <v>1.0080645161290323</v>
      </c>
      <c r="N54" s="11">
        <f t="shared" si="7"/>
        <v>0.19732873761309788</v>
      </c>
      <c r="O54" s="11">
        <f t="shared" si="7"/>
        <v>0.13521050737675422</v>
      </c>
      <c r="P54" s="399"/>
      <c r="Q54" s="17">
        <f>A54</f>
        <v>21</v>
      </c>
      <c r="R54" s="20" t="str">
        <f>R89</f>
        <v>Wages and Social Contributions</v>
      </c>
      <c r="S54" s="21"/>
      <c r="T54" s="19"/>
      <c r="U54" s="11">
        <f t="shared" ref="U54:W57" si="8">E54</f>
        <v>1.0080645161290323</v>
      </c>
      <c r="V54" s="11">
        <f t="shared" si="8"/>
        <v>0.19732873761309788</v>
      </c>
      <c r="W54" s="11">
        <f t="shared" si="8"/>
        <v>0.13521050737675422</v>
      </c>
    </row>
    <row r="55" spans="1:23" s="1" customFormat="1" ht="15">
      <c r="A55" s="17">
        <v>22</v>
      </c>
      <c r="B55" s="18" t="str">
        <f>B90</f>
        <v>Хароҷоти молҳо ва хизматрасониҳо</v>
      </c>
      <c r="C55" s="19"/>
      <c r="D55" s="19"/>
      <c r="E55" s="10">
        <f>E40/D40-1</f>
        <v>8.0645161290322509E-3</v>
      </c>
      <c r="F55" s="10">
        <f t="shared" ref="F55:G55" si="9">F40/E40-1</f>
        <v>1.6393442622950838E-2</v>
      </c>
      <c r="G55" s="10">
        <f t="shared" si="9"/>
        <v>1.6666666666666829E-2</v>
      </c>
      <c r="H55" s="397"/>
      <c r="I55" s="17">
        <f>Q55</f>
        <v>22</v>
      </c>
      <c r="J55" s="20" t="str">
        <f>J90</f>
        <v>Расходы на товары и услуги</v>
      </c>
      <c r="K55" s="21"/>
      <c r="L55" s="19"/>
      <c r="M55" s="11">
        <f t="shared" si="7"/>
        <v>8.0645161290322509E-3</v>
      </c>
      <c r="N55" s="11">
        <f t="shared" si="7"/>
        <v>1.6393442622950838E-2</v>
      </c>
      <c r="O55" s="11">
        <f t="shared" si="7"/>
        <v>1.6666666666666829E-2</v>
      </c>
      <c r="P55" s="399"/>
      <c r="Q55" s="17">
        <f>A55</f>
        <v>22</v>
      </c>
      <c r="R55" s="20" t="str">
        <f>R90</f>
        <v>Goods and Services</v>
      </c>
      <c r="S55" s="21"/>
      <c r="T55" s="19"/>
      <c r="U55" s="11">
        <f t="shared" si="8"/>
        <v>8.0645161290322509E-3</v>
      </c>
      <c r="V55" s="11">
        <f t="shared" si="8"/>
        <v>1.6393442622950838E-2</v>
      </c>
      <c r="W55" s="11">
        <f t="shared" si="8"/>
        <v>1.6666666666666829E-2</v>
      </c>
    </row>
    <row r="56" spans="1:23" s="1" customFormat="1" ht="15">
      <c r="A56" s="17">
        <v>27</v>
      </c>
      <c r="B56" s="18" t="str">
        <f>B73</f>
        <v>Дигар харочот</v>
      </c>
      <c r="C56" s="19"/>
      <c r="D56" s="19"/>
      <c r="E56" s="10">
        <f>E37/D37-1</f>
        <v>0.13270663956639561</v>
      </c>
      <c r="F56" s="10">
        <f t="shared" ref="F56:G56" si="10">F37/E37-1</f>
        <v>0.13271028037383181</v>
      </c>
      <c r="G56" s="10">
        <f t="shared" si="10"/>
        <v>0.13267326732673257</v>
      </c>
      <c r="H56" s="397"/>
      <c r="I56" s="17"/>
      <c r="J56" s="20"/>
      <c r="K56" s="21"/>
      <c r="L56" s="19"/>
      <c r="M56" s="11"/>
      <c r="N56" s="11"/>
      <c r="O56" s="11"/>
      <c r="P56" s="399"/>
      <c r="Q56" s="17"/>
      <c r="R56" s="20"/>
      <c r="S56" s="21"/>
      <c r="T56" s="19"/>
      <c r="U56" s="11"/>
      <c r="V56" s="11"/>
      <c r="W56" s="11"/>
    </row>
    <row r="57" spans="1:23" s="1" customFormat="1" ht="30">
      <c r="A57" s="184">
        <v>28</v>
      </c>
      <c r="B57" s="18" t="s">
        <v>256</v>
      </c>
      <c r="C57" s="178"/>
      <c r="D57" s="178"/>
      <c r="E57" s="179">
        <f>E37/D37-1</f>
        <v>0.13270663956639561</v>
      </c>
      <c r="F57" s="179">
        <f>F37/E37-1</f>
        <v>0.13271028037383181</v>
      </c>
      <c r="G57" s="179">
        <f>G37/F37-1</f>
        <v>0.13267326732673257</v>
      </c>
      <c r="H57" s="397"/>
      <c r="I57" s="17">
        <f>Q57</f>
        <v>28</v>
      </c>
      <c r="J57" s="20" t="s">
        <v>10</v>
      </c>
      <c r="K57" s="21"/>
      <c r="L57" s="19"/>
      <c r="M57" s="11">
        <f t="shared" si="7"/>
        <v>0.13270663956639561</v>
      </c>
      <c r="N57" s="11">
        <f t="shared" si="7"/>
        <v>0.13271028037383181</v>
      </c>
      <c r="O57" s="11">
        <f t="shared" si="7"/>
        <v>0.13267326732673257</v>
      </c>
      <c r="P57" s="399"/>
      <c r="Q57" s="17">
        <f>A57</f>
        <v>28</v>
      </c>
      <c r="R57" s="20" t="e">
        <f>#REF!</f>
        <v>#REF!</v>
      </c>
      <c r="S57" s="21"/>
      <c r="T57" s="19"/>
      <c r="U57" s="11">
        <f t="shared" si="8"/>
        <v>0.13270663956639561</v>
      </c>
      <c r="V57" s="11">
        <f t="shared" si="8"/>
        <v>0.13271028037383181</v>
      </c>
      <c r="W57" s="11">
        <f t="shared" si="8"/>
        <v>0.13267326732673257</v>
      </c>
    </row>
    <row r="58" spans="1:23" s="2" customFormat="1">
      <c r="A58" s="413"/>
      <c r="B58" s="413"/>
      <c r="C58" s="413"/>
      <c r="D58" s="413"/>
      <c r="E58" s="413"/>
      <c r="F58" s="413"/>
      <c r="G58" s="413"/>
      <c r="H58" s="397"/>
      <c r="I58" s="400"/>
      <c r="J58" s="400"/>
      <c r="K58" s="400"/>
      <c r="L58" s="400"/>
      <c r="M58" s="400"/>
      <c r="N58" s="400"/>
      <c r="O58" s="400"/>
      <c r="P58" s="399"/>
      <c r="Q58" s="400"/>
      <c r="R58" s="400"/>
      <c r="S58" s="400"/>
      <c r="T58" s="400"/>
      <c r="U58" s="400"/>
      <c r="V58" s="400"/>
      <c r="W58" s="400"/>
    </row>
    <row r="59" spans="1:23" s="1" customFormat="1">
      <c r="A59" s="393" t="s">
        <v>81</v>
      </c>
      <c r="B59" s="393"/>
      <c r="C59" s="393"/>
      <c r="D59" s="393"/>
      <c r="E59" s="393"/>
      <c r="F59" s="393"/>
      <c r="G59" s="393"/>
      <c r="H59" s="397"/>
      <c r="I59" s="436" t="s">
        <v>104</v>
      </c>
      <c r="J59" s="436"/>
      <c r="K59" s="436"/>
      <c r="L59" s="436"/>
      <c r="M59" s="436"/>
      <c r="N59" s="436"/>
      <c r="O59" s="436"/>
      <c r="P59" s="399"/>
      <c r="Q59" s="436" t="s">
        <v>38</v>
      </c>
      <c r="R59" s="436"/>
      <c r="S59" s="436"/>
      <c r="T59" s="436"/>
      <c r="U59" s="436"/>
      <c r="V59" s="436"/>
      <c r="W59" s="436"/>
    </row>
    <row r="60" spans="1:23" s="2" customFormat="1">
      <c r="A60" s="413"/>
      <c r="B60" s="413"/>
      <c r="C60" s="413"/>
      <c r="D60" s="413"/>
      <c r="E60" s="413"/>
      <c r="F60" s="413"/>
      <c r="G60" s="413"/>
      <c r="H60" s="397"/>
      <c r="I60" s="400"/>
      <c r="J60" s="400"/>
      <c r="K60" s="400"/>
      <c r="L60" s="400"/>
      <c r="M60" s="400"/>
      <c r="N60" s="400"/>
      <c r="O60" s="400"/>
      <c r="P60" s="399"/>
      <c r="Q60" s="400"/>
      <c r="R60" s="400"/>
      <c r="S60" s="400"/>
      <c r="T60" s="400"/>
      <c r="U60" s="400"/>
      <c r="V60" s="400"/>
      <c r="W60" s="400"/>
    </row>
    <row r="61" spans="1:23" s="7" customFormat="1" ht="40.5" customHeight="1">
      <c r="A61" s="491" t="s">
        <v>84</v>
      </c>
      <c r="B61" s="491"/>
      <c r="C61" s="258">
        <f>C36</f>
        <v>2023</v>
      </c>
      <c r="D61" s="258">
        <f>D36</f>
        <v>2024</v>
      </c>
      <c r="E61" s="258">
        <f>E36</f>
        <v>2025</v>
      </c>
      <c r="F61" s="258">
        <f>F36</f>
        <v>2026</v>
      </c>
      <c r="G61" s="258">
        <f>G36</f>
        <v>2027</v>
      </c>
      <c r="H61" s="397"/>
      <c r="I61" s="491" t="s">
        <v>247</v>
      </c>
      <c r="J61" s="491"/>
      <c r="K61" s="194" t="s">
        <v>106</v>
      </c>
      <c r="L61" s="194" t="s">
        <v>107</v>
      </c>
      <c r="M61" s="194" t="s">
        <v>108</v>
      </c>
      <c r="N61" s="194" t="s">
        <v>109</v>
      </c>
      <c r="O61" s="194" t="s">
        <v>110</v>
      </c>
      <c r="P61" s="399"/>
      <c r="Q61" s="491" t="s">
        <v>39</v>
      </c>
      <c r="R61" s="491"/>
      <c r="S61" s="181" t="str">
        <f>S36</f>
        <v>budget 2010</v>
      </c>
      <c r="T61" s="181" t="str">
        <f>T36</f>
        <v>budget 2011</v>
      </c>
      <c r="U61" s="181" t="str">
        <f>U36</f>
        <v>baseline 2012</v>
      </c>
      <c r="V61" s="181" t="str">
        <f>V36</f>
        <v>baseline 2013</v>
      </c>
      <c r="W61" s="181" t="str">
        <f>W36</f>
        <v>baseline 2014</v>
      </c>
    </row>
    <row r="62" spans="1:23" s="1" customFormat="1" ht="10.5" customHeight="1">
      <c r="A62" s="214"/>
      <c r="B62" s="214"/>
      <c r="C62" s="239"/>
      <c r="D62" s="239"/>
      <c r="E62" s="239"/>
      <c r="F62" s="239"/>
      <c r="G62" s="239"/>
      <c r="H62" s="397"/>
      <c r="I62" s="396"/>
      <c r="J62" s="396"/>
      <c r="K62" s="396"/>
      <c r="L62" s="396"/>
      <c r="M62" s="396"/>
      <c r="N62" s="396"/>
      <c r="O62" s="396"/>
      <c r="P62" s="399"/>
      <c r="Q62" s="396"/>
      <c r="R62" s="396"/>
      <c r="S62" s="396"/>
      <c r="T62" s="396"/>
      <c r="U62" s="396"/>
      <c r="V62" s="396"/>
      <c r="W62" s="396"/>
    </row>
    <row r="63" spans="1:23" s="1" customFormat="1" ht="15" customHeight="1">
      <c r="A63" s="22"/>
      <c r="B63" s="23" t="s">
        <v>248</v>
      </c>
      <c r="C63" s="229">
        <f>C65+C69+C77+C73</f>
        <v>183180.79999999999</v>
      </c>
      <c r="D63" s="229">
        <f t="shared" ref="D63:G63" si="11">D65+D69+D77+D73</f>
        <v>214150.5</v>
      </c>
      <c r="E63" s="229">
        <f t="shared" si="11"/>
        <v>385538.53931425657</v>
      </c>
      <c r="F63" s="229">
        <f t="shared" si="11"/>
        <v>448304.23177039996</v>
      </c>
      <c r="G63" s="229">
        <f t="shared" si="11"/>
        <v>503885.44530870317</v>
      </c>
      <c r="H63" s="397"/>
      <c r="I63" s="22"/>
      <c r="J63" s="23" t="s">
        <v>111</v>
      </c>
      <c r="K63" s="24">
        <f>S63</f>
        <v>183180.79999999999</v>
      </c>
      <c r="L63" s="24">
        <f>T63</f>
        <v>214150.5</v>
      </c>
      <c r="M63" s="24">
        <f>U63</f>
        <v>385538.53931425657</v>
      </c>
      <c r="N63" s="24">
        <f>V63</f>
        <v>448304.23177039996</v>
      </c>
      <c r="O63" s="24">
        <f>W63</f>
        <v>503885.44530870317</v>
      </c>
      <c r="P63" s="399"/>
      <c r="Q63" s="22"/>
      <c r="R63" s="23" t="s">
        <v>41</v>
      </c>
      <c r="S63" s="24">
        <f>C63</f>
        <v>183180.79999999999</v>
      </c>
      <c r="T63" s="24">
        <f>D63</f>
        <v>214150.5</v>
      </c>
      <c r="U63" s="24">
        <f>E63</f>
        <v>385538.53931425657</v>
      </c>
      <c r="V63" s="24">
        <f>F63</f>
        <v>448304.23177039996</v>
      </c>
      <c r="W63" s="24">
        <f>G63</f>
        <v>503885.44530870317</v>
      </c>
    </row>
    <row r="64" spans="1:23" s="1" customFormat="1" ht="12" customHeight="1">
      <c r="A64" s="396"/>
      <c r="B64" s="396"/>
      <c r="C64" s="396"/>
      <c r="D64" s="396"/>
      <c r="E64" s="396"/>
      <c r="F64" s="396"/>
      <c r="G64" s="396"/>
      <c r="H64" s="397"/>
      <c r="I64" s="22"/>
      <c r="J64" s="23"/>
      <c r="K64" s="24"/>
      <c r="L64" s="24"/>
      <c r="M64" s="24"/>
      <c r="N64" s="24"/>
      <c r="O64" s="24"/>
      <c r="P64" s="399"/>
      <c r="Q64" s="22"/>
      <c r="R64" s="23"/>
      <c r="S64" s="24"/>
      <c r="T64" s="24"/>
      <c r="U64" s="24"/>
      <c r="V64" s="24"/>
      <c r="W64" s="24"/>
    </row>
    <row r="65" spans="1:27" s="1" customFormat="1" ht="26.5" customHeight="1">
      <c r="A65" s="208" t="s">
        <v>252</v>
      </c>
      <c r="B65" s="200" t="str">
        <f>B89</f>
        <v>Пардохти музди меҳнати кормандон ва маблағҷудокуниҳои андозӣ</v>
      </c>
      <c r="C65" s="201">
        <f>F99</f>
        <v>77000.800000000003</v>
      </c>
      <c r="D65" s="201">
        <f>G99</f>
        <v>88292</v>
      </c>
      <c r="E65" s="202">
        <f>D65+E66+E67</f>
        <v>248214.44516129032</v>
      </c>
      <c r="F65" s="202">
        <f>E65+F66+F67</f>
        <v>297194.28828230326</v>
      </c>
      <c r="G65" s="202">
        <f>F65+G66+G67</f>
        <v>337378.07879042684</v>
      </c>
      <c r="H65" s="397"/>
      <c r="I65" s="25" t="str">
        <f>Q65</f>
        <v>21.</v>
      </c>
      <c r="J65" s="18" t="str">
        <f>J89</f>
        <v>Оплата труда и отчисления работодателей</v>
      </c>
      <c r="K65" s="13">
        <f>S65</f>
        <v>77000.800000000003</v>
      </c>
      <c r="L65" s="13">
        <f>T65</f>
        <v>88292</v>
      </c>
      <c r="M65" s="27">
        <f>U65</f>
        <v>248214.44516129032</v>
      </c>
      <c r="N65" s="27">
        <f>V65</f>
        <v>297194.28828230326</v>
      </c>
      <c r="O65" s="27">
        <f>W65</f>
        <v>337378.07879042684</v>
      </c>
      <c r="P65" s="399"/>
      <c r="Q65" s="25" t="str">
        <f>A65</f>
        <v>21.</v>
      </c>
      <c r="R65" s="20" t="str">
        <f>R89</f>
        <v>Wages and Social Contributions</v>
      </c>
      <c r="S65" s="13">
        <f>C65</f>
        <v>77000.800000000003</v>
      </c>
      <c r="T65" s="13">
        <f>D65</f>
        <v>88292</v>
      </c>
      <c r="U65" s="27">
        <f>E65</f>
        <v>248214.44516129032</v>
      </c>
      <c r="V65" s="27">
        <f>F65</f>
        <v>297194.28828230326</v>
      </c>
      <c r="W65" s="27">
        <f>G65</f>
        <v>337378.07879042684</v>
      </c>
    </row>
    <row r="66" spans="1:27" s="1" customFormat="1" ht="15">
      <c r="A66" s="199"/>
      <c r="B66" s="203" t="s">
        <v>31</v>
      </c>
      <c r="C66" s="204"/>
      <c r="D66" s="207"/>
      <c r="E66" s="202">
        <f>D65*(E48)</f>
        <v>35316.800000000003</v>
      </c>
      <c r="F66" s="202">
        <f>E65*(F48)</f>
        <v>0</v>
      </c>
      <c r="G66" s="202">
        <f>F65*(G48)</f>
        <v>0</v>
      </c>
      <c r="H66" s="397"/>
      <c r="I66" s="25"/>
      <c r="J66" s="30" t="s">
        <v>112</v>
      </c>
      <c r="K66" s="27"/>
      <c r="L66" s="27"/>
      <c r="M66" s="27">
        <f t="shared" ref="M66:O67" si="12">U66</f>
        <v>35316.800000000003</v>
      </c>
      <c r="N66" s="27">
        <f t="shared" si="12"/>
        <v>0</v>
      </c>
      <c r="O66" s="27">
        <f t="shared" si="12"/>
        <v>0</v>
      </c>
      <c r="P66" s="399"/>
      <c r="Q66" s="25"/>
      <c r="R66" s="30" t="s">
        <v>42</v>
      </c>
      <c r="S66" s="27"/>
      <c r="T66" s="27"/>
      <c r="U66" s="27">
        <f t="shared" ref="U66:W67" si="13">E66</f>
        <v>35316.800000000003</v>
      </c>
      <c r="V66" s="27">
        <f t="shared" si="13"/>
        <v>0</v>
      </c>
      <c r="W66" s="27">
        <f t="shared" si="13"/>
        <v>0</v>
      </c>
    </row>
    <row r="67" spans="1:27" s="1" customFormat="1" ht="13.5" customHeight="1">
      <c r="A67" s="199"/>
      <c r="B67" s="203" t="str">
        <f>B71</f>
        <v>Афзоиши њаљм</v>
      </c>
      <c r="C67" s="204"/>
      <c r="D67" s="204"/>
      <c r="E67" s="202">
        <f>(D65+E66)*(E54)</f>
        <v>124605.64516129032</v>
      </c>
      <c r="F67" s="202">
        <f>(E65+F66)*(F54)</f>
        <v>48979.843121012927</v>
      </c>
      <c r="G67" s="202">
        <f>(F65+G66)*(G54)</f>
        <v>40183.790508123588</v>
      </c>
      <c r="H67" s="397"/>
      <c r="I67" s="25"/>
      <c r="J67" s="30" t="s">
        <v>113</v>
      </c>
      <c r="K67" s="27"/>
      <c r="L67" s="27"/>
      <c r="M67" s="27">
        <f t="shared" si="12"/>
        <v>124605.64516129032</v>
      </c>
      <c r="N67" s="27">
        <f t="shared" si="12"/>
        <v>48979.843121012927</v>
      </c>
      <c r="O67" s="27">
        <f t="shared" si="12"/>
        <v>40183.790508123588</v>
      </c>
      <c r="P67" s="399"/>
      <c r="Q67" s="25"/>
      <c r="R67" s="30" t="s">
        <v>43</v>
      </c>
      <c r="S67" s="27"/>
      <c r="T67" s="27"/>
      <c r="U67" s="27">
        <f t="shared" si="13"/>
        <v>124605.64516129032</v>
      </c>
      <c r="V67" s="27">
        <f t="shared" si="13"/>
        <v>48979.843121012927</v>
      </c>
      <c r="W67" s="27">
        <f t="shared" si="13"/>
        <v>40183.790508123588</v>
      </c>
      <c r="AA67" s="219"/>
    </row>
    <row r="68" spans="1:27" s="1" customFormat="1" ht="12" customHeight="1">
      <c r="A68" s="199"/>
      <c r="B68" s="203"/>
      <c r="C68" s="204"/>
      <c r="D68" s="204"/>
      <c r="E68" s="202"/>
      <c r="F68" s="202"/>
      <c r="G68" s="202"/>
      <c r="H68" s="397"/>
      <c r="I68" s="25"/>
      <c r="J68" s="30"/>
      <c r="K68" s="27"/>
      <c r="L68" s="27"/>
      <c r="M68" s="27"/>
      <c r="N68" s="27"/>
      <c r="O68" s="27"/>
      <c r="P68" s="399"/>
      <c r="Q68" s="25"/>
      <c r="R68" s="30"/>
      <c r="S68" s="27"/>
      <c r="T68" s="27"/>
      <c r="U68" s="27"/>
      <c r="V68" s="27"/>
      <c r="W68" s="27"/>
      <c r="AA68" s="219"/>
    </row>
    <row r="69" spans="1:27" s="1" customFormat="1" ht="16">
      <c r="A69" s="208" t="s">
        <v>253</v>
      </c>
      <c r="B69" s="200" t="str">
        <f>B90</f>
        <v>Хароҷоти молҳо ва хизматрасониҳо</v>
      </c>
      <c r="C69" s="205">
        <f>F100</f>
        <v>96401</v>
      </c>
      <c r="D69" s="205">
        <f>G100</f>
        <v>113679</v>
      </c>
      <c r="E69" s="202">
        <f>D69+E70+E71</f>
        <v>122617.46975806452</v>
      </c>
      <c r="F69" s="202">
        <f>E69+F70+F71</f>
        <v>133351.52366803278</v>
      </c>
      <c r="G69" s="202">
        <f>F69+G70+G71</f>
        <v>145064.23249687502</v>
      </c>
      <c r="H69" s="397"/>
      <c r="I69" s="25" t="str">
        <f>Q69</f>
        <v>22.</v>
      </c>
      <c r="J69" s="20" t="str">
        <f>J90</f>
        <v>Расходы на товары и услуги</v>
      </c>
      <c r="K69" s="13">
        <f>S69</f>
        <v>96401</v>
      </c>
      <c r="L69" s="13">
        <f>T69</f>
        <v>113679</v>
      </c>
      <c r="M69" s="27">
        <f>U69</f>
        <v>122617.46975806452</v>
      </c>
      <c r="N69" s="27">
        <f>V69</f>
        <v>133351.52366803278</v>
      </c>
      <c r="O69" s="27">
        <f>W69</f>
        <v>145064.23249687502</v>
      </c>
      <c r="P69" s="399"/>
      <c r="Q69" s="25" t="str">
        <f>A69</f>
        <v>22.</v>
      </c>
      <c r="R69" s="20" t="str">
        <f>R90</f>
        <v>Goods and Services</v>
      </c>
      <c r="S69" s="13">
        <f>C69</f>
        <v>96401</v>
      </c>
      <c r="T69" s="13">
        <f>D69</f>
        <v>113679</v>
      </c>
      <c r="U69" s="27">
        <f>E69</f>
        <v>122617.46975806452</v>
      </c>
      <c r="V69" s="27">
        <f>F69</f>
        <v>133351.52366803278</v>
      </c>
      <c r="W69" s="27">
        <f>G69</f>
        <v>145064.23249687502</v>
      </c>
      <c r="AA69" s="219"/>
    </row>
    <row r="70" spans="1:27" s="1" customFormat="1" ht="13.5" customHeight="1">
      <c r="A70" s="199"/>
      <c r="B70" s="203" t="s">
        <v>31</v>
      </c>
      <c r="C70" s="204"/>
      <c r="D70" s="204"/>
      <c r="E70" s="202">
        <f>D69*(E49)</f>
        <v>7957.5300000000007</v>
      </c>
      <c r="F70" s="202">
        <f>E69*(F49)</f>
        <v>8583.2228830645163</v>
      </c>
      <c r="G70" s="202">
        <f>F69*(G49)</f>
        <v>9334.6066567622947</v>
      </c>
      <c r="H70" s="397"/>
      <c r="I70" s="25"/>
      <c r="J70" s="30" t="str">
        <f>J66</f>
        <v>в т.ч. изменение расходов из-за изменения цен</v>
      </c>
      <c r="K70" s="27"/>
      <c r="L70" s="27"/>
      <c r="M70" s="27">
        <f t="shared" ref="M70:O71" si="14">U70</f>
        <v>7957.5300000000007</v>
      </c>
      <c r="N70" s="27">
        <f t="shared" si="14"/>
        <v>8583.2228830645163</v>
      </c>
      <c r="O70" s="27">
        <f t="shared" si="14"/>
        <v>9334.6066567622947</v>
      </c>
      <c r="P70" s="399"/>
      <c r="Q70" s="25"/>
      <c r="R70" s="30" t="s">
        <v>42</v>
      </c>
      <c r="S70" s="27"/>
      <c r="T70" s="27"/>
      <c r="U70" s="27">
        <f t="shared" ref="U70:W71" si="15">E70</f>
        <v>7957.5300000000007</v>
      </c>
      <c r="V70" s="27">
        <f t="shared" si="15"/>
        <v>8583.2228830645163</v>
      </c>
      <c r="W70" s="27">
        <f t="shared" si="15"/>
        <v>9334.6066567622947</v>
      </c>
      <c r="AA70" s="219"/>
    </row>
    <row r="71" spans="1:27" s="1" customFormat="1" ht="15">
      <c r="A71" s="199"/>
      <c r="B71" s="203" t="str">
        <f>B79</f>
        <v>Афзоиши њаљм</v>
      </c>
      <c r="C71" s="204"/>
      <c r="D71" s="204"/>
      <c r="E71" s="202">
        <f>(D69+E70)*(E55)</f>
        <v>980.93975806451522</v>
      </c>
      <c r="F71" s="202">
        <f>(E69+F70)*(F55)</f>
        <v>2150.831026903757</v>
      </c>
      <c r="G71" s="202">
        <f>(F69+G70)*(G55)</f>
        <v>2378.1021720799413</v>
      </c>
      <c r="H71" s="397"/>
      <c r="I71" s="25"/>
      <c r="J71" s="30" t="str">
        <f>J67</f>
        <v>в т.ч. изменение расходов из-за изменения объема</v>
      </c>
      <c r="K71" s="27"/>
      <c r="L71" s="27"/>
      <c r="M71" s="27">
        <f t="shared" si="14"/>
        <v>980.93975806451522</v>
      </c>
      <c r="N71" s="27">
        <f t="shared" si="14"/>
        <v>2150.831026903757</v>
      </c>
      <c r="O71" s="27">
        <f t="shared" si="14"/>
        <v>2378.1021720799413</v>
      </c>
      <c r="P71" s="399"/>
      <c r="Q71" s="25"/>
      <c r="R71" s="30" t="s">
        <v>43</v>
      </c>
      <c r="S71" s="27"/>
      <c r="T71" s="27"/>
      <c r="U71" s="27">
        <f t="shared" si="15"/>
        <v>980.93975806451522</v>
      </c>
      <c r="V71" s="27">
        <f t="shared" si="15"/>
        <v>2150.831026903757</v>
      </c>
      <c r="W71" s="27">
        <f t="shared" si="15"/>
        <v>2378.1021720799413</v>
      </c>
    </row>
    <row r="72" spans="1:27" s="1" customFormat="1" ht="11.25" customHeight="1">
      <c r="A72" s="209"/>
      <c r="B72" s="209"/>
      <c r="C72" s="224"/>
      <c r="D72" s="224"/>
      <c r="E72" s="209"/>
      <c r="F72" s="209"/>
      <c r="G72" s="209"/>
      <c r="H72" s="397"/>
      <c r="I72" s="425"/>
      <c r="J72" s="425"/>
      <c r="K72" s="425"/>
      <c r="L72" s="425"/>
      <c r="M72" s="425"/>
      <c r="N72" s="425"/>
      <c r="O72" s="425"/>
      <c r="P72" s="399"/>
      <c r="Q72" s="425"/>
      <c r="R72" s="425"/>
      <c r="S72" s="425"/>
      <c r="T72" s="425"/>
      <c r="U72" s="425"/>
      <c r="V72" s="425"/>
      <c r="W72" s="425"/>
    </row>
    <row r="73" spans="1:27" s="1" customFormat="1" ht="16.5" customHeight="1">
      <c r="A73" s="202" t="s">
        <v>261</v>
      </c>
      <c r="B73" s="202" t="s">
        <v>259</v>
      </c>
      <c r="C73" s="224">
        <f>F101</f>
        <v>5855</v>
      </c>
      <c r="D73" s="224">
        <f>G101</f>
        <v>5908</v>
      </c>
      <c r="E73" s="202">
        <f>D73+E74+E75</f>
        <v>7105.5908265582657</v>
      </c>
      <c r="F73" s="202">
        <f t="shared" ref="F73:G73" si="16">E73+F74+F75</f>
        <v>8545.9671352316182</v>
      </c>
      <c r="G73" s="202">
        <f t="shared" si="16"/>
        <v>10278.006216995887</v>
      </c>
      <c r="H73" s="397"/>
      <c r="I73" s="425"/>
      <c r="J73" s="425"/>
      <c r="K73" s="425"/>
      <c r="L73" s="425"/>
      <c r="M73" s="425"/>
      <c r="N73" s="425"/>
      <c r="O73" s="425"/>
      <c r="P73" s="399"/>
      <c r="Q73" s="425"/>
      <c r="R73" s="425"/>
      <c r="S73" s="425"/>
      <c r="T73" s="425"/>
      <c r="U73" s="425"/>
      <c r="V73" s="425"/>
      <c r="W73" s="425"/>
    </row>
    <row r="74" spans="1:27" s="1" customFormat="1" ht="15">
      <c r="A74" s="199"/>
      <c r="B74" s="203" t="s">
        <v>31</v>
      </c>
      <c r="C74" s="204"/>
      <c r="D74" s="204"/>
      <c r="E74" s="202">
        <f>D73*(E50)</f>
        <v>413.56000000000006</v>
      </c>
      <c r="F74" s="202">
        <f t="shared" ref="F74:G74" si="17">E73*(F50)</f>
        <v>497.39135785907865</v>
      </c>
      <c r="G74" s="202">
        <f t="shared" si="17"/>
        <v>598.21769946621328</v>
      </c>
      <c r="H74" s="397"/>
      <c r="I74" s="25"/>
      <c r="J74" s="30" t="s">
        <v>112</v>
      </c>
      <c r="K74" s="27"/>
      <c r="L74" s="27"/>
      <c r="M74" s="27">
        <f t="shared" ref="M74:M75" si="18">U74</f>
        <v>413.56000000000006</v>
      </c>
      <c r="N74" s="27">
        <f t="shared" ref="N74:N75" si="19">V74</f>
        <v>497.39135785907865</v>
      </c>
      <c r="O74" s="27">
        <f t="shared" ref="O74:O75" si="20">W74</f>
        <v>598.21769946621328</v>
      </c>
      <c r="P74" s="399"/>
      <c r="Q74" s="25"/>
      <c r="R74" s="30" t="s">
        <v>42</v>
      </c>
      <c r="S74" s="27"/>
      <c r="T74" s="27"/>
      <c r="U74" s="27">
        <f t="shared" ref="U74:U75" si="21">E74</f>
        <v>413.56000000000006</v>
      </c>
      <c r="V74" s="27">
        <f t="shared" ref="V74:V75" si="22">F74</f>
        <v>497.39135785907865</v>
      </c>
      <c r="W74" s="27">
        <f t="shared" ref="W74:W75" si="23">G74</f>
        <v>598.21769946621328</v>
      </c>
    </row>
    <row r="75" spans="1:27" s="1" customFormat="1" ht="15">
      <c r="A75" s="199"/>
      <c r="B75" s="203" t="s">
        <v>80</v>
      </c>
      <c r="C75" s="204"/>
      <c r="D75" s="204"/>
      <c r="E75" s="202">
        <f>D73*E56</f>
        <v>784.03082655826529</v>
      </c>
      <c r="F75" s="202">
        <f t="shared" ref="F75:G75" si="24">E73*F56</f>
        <v>942.98495081427473</v>
      </c>
      <c r="G75" s="202">
        <f t="shared" si="24"/>
        <v>1133.8213822980554</v>
      </c>
      <c r="H75" s="397"/>
      <c r="I75" s="25"/>
      <c r="J75" s="30" t="s">
        <v>113</v>
      </c>
      <c r="K75" s="27"/>
      <c r="L75" s="27"/>
      <c r="M75" s="27">
        <f t="shared" si="18"/>
        <v>784.03082655826529</v>
      </c>
      <c r="N75" s="27">
        <f t="shared" si="19"/>
        <v>942.98495081427473</v>
      </c>
      <c r="O75" s="27">
        <f t="shared" si="20"/>
        <v>1133.8213822980554</v>
      </c>
      <c r="P75" s="399"/>
      <c r="Q75" s="25"/>
      <c r="R75" s="30" t="s">
        <v>43</v>
      </c>
      <c r="S75" s="27"/>
      <c r="T75" s="27"/>
      <c r="U75" s="27">
        <f t="shared" si="21"/>
        <v>784.03082655826529</v>
      </c>
      <c r="V75" s="27">
        <f t="shared" si="22"/>
        <v>942.98495081427473</v>
      </c>
      <c r="W75" s="27">
        <f t="shared" si="23"/>
        <v>1133.8213822980554</v>
      </c>
    </row>
    <row r="76" spans="1:27" s="1" customFormat="1">
      <c r="A76" s="199"/>
      <c r="B76" s="203"/>
      <c r="C76" s="204"/>
      <c r="D76" s="204"/>
      <c r="E76" s="202"/>
      <c r="F76" s="202"/>
      <c r="G76" s="202"/>
      <c r="H76" s="397"/>
      <c r="I76" s="25"/>
      <c r="J76" s="30"/>
      <c r="K76" s="27"/>
      <c r="L76" s="27"/>
      <c r="M76" s="27"/>
      <c r="N76" s="27"/>
      <c r="O76" s="27"/>
      <c r="P76" s="399"/>
      <c r="Q76" s="25"/>
      <c r="R76" s="30"/>
      <c r="S76" s="27"/>
      <c r="T76" s="27"/>
      <c r="U76" s="27"/>
      <c r="V76" s="27"/>
      <c r="W76" s="27"/>
    </row>
    <row r="77" spans="1:27" s="1" customFormat="1" ht="16.5" customHeight="1">
      <c r="A77" s="208" t="s">
        <v>254</v>
      </c>
      <c r="B77" s="200" t="s">
        <v>256</v>
      </c>
      <c r="C77" s="205">
        <f>F102</f>
        <v>3924</v>
      </c>
      <c r="D77" s="205">
        <f>G102</f>
        <v>6271.5</v>
      </c>
      <c r="E77" s="207">
        <f>D77+E78+E79</f>
        <v>7601.033568343496</v>
      </c>
      <c r="F77" s="207">
        <f>E77+F78+F79</f>
        <v>9212.4526848323167</v>
      </c>
      <c r="G77" s="207">
        <f>F77+G78+G79</f>
        <v>11165.127804405487</v>
      </c>
      <c r="H77" s="397"/>
      <c r="I77" s="25" t="str">
        <f>Q77</f>
        <v>28.</v>
      </c>
      <c r="J77" s="18" t="str">
        <f>J92</f>
        <v>Приобретение оборудования</v>
      </c>
      <c r="K77" s="13">
        <f>S77</f>
        <v>3924</v>
      </c>
      <c r="L77" s="13">
        <f>T77</f>
        <v>6271.5</v>
      </c>
      <c r="M77" s="13">
        <f>U77</f>
        <v>7601.033568343496</v>
      </c>
      <c r="N77" s="13">
        <f>V77</f>
        <v>9212.4526848323167</v>
      </c>
      <c r="O77" s="13">
        <f>W77</f>
        <v>11165.127804405487</v>
      </c>
      <c r="P77" s="399"/>
      <c r="Q77" s="25" t="str">
        <f>A77</f>
        <v>28.</v>
      </c>
      <c r="R77" s="20" t="str">
        <f>R92</f>
        <v>Acquisition of fixed capital assets</v>
      </c>
      <c r="S77" s="13">
        <f>C77</f>
        <v>3924</v>
      </c>
      <c r="T77" s="13">
        <f>D77</f>
        <v>6271.5</v>
      </c>
      <c r="U77" s="13">
        <f>E77</f>
        <v>7601.033568343496</v>
      </c>
      <c r="V77" s="13">
        <f>F77</f>
        <v>9212.4526848323167</v>
      </c>
      <c r="W77" s="13">
        <f>G77</f>
        <v>11165.127804405487</v>
      </c>
    </row>
    <row r="78" spans="1:27" s="1" customFormat="1" ht="15">
      <c r="A78" s="199"/>
      <c r="B78" s="203" t="s">
        <v>31</v>
      </c>
      <c r="C78" s="204"/>
      <c r="D78" s="204"/>
      <c r="E78" s="202">
        <f>D77*(E51)</f>
        <v>439.00500000000005</v>
      </c>
      <c r="F78" s="202">
        <f>E77*(F51)</f>
        <v>532.07234978404472</v>
      </c>
      <c r="G78" s="202">
        <f>F77*(G51)</f>
        <v>644.8716879382622</v>
      </c>
      <c r="H78" s="397"/>
      <c r="I78" s="25"/>
      <c r="J78" s="30" t="s">
        <v>112</v>
      </c>
      <c r="K78" s="27"/>
      <c r="L78" s="27"/>
      <c r="M78" s="27">
        <f t="shared" ref="M78:O79" si="25">U78</f>
        <v>439.00500000000005</v>
      </c>
      <c r="N78" s="27">
        <f t="shared" si="25"/>
        <v>532.07234978404472</v>
      </c>
      <c r="O78" s="27">
        <f t="shared" si="25"/>
        <v>644.8716879382622</v>
      </c>
      <c r="P78" s="399"/>
      <c r="Q78" s="25"/>
      <c r="R78" s="30" t="s">
        <v>42</v>
      </c>
      <c r="S78" s="27"/>
      <c r="T78" s="27"/>
      <c r="U78" s="27">
        <f t="shared" ref="U78:W79" si="26">E78</f>
        <v>439.00500000000005</v>
      </c>
      <c r="V78" s="27">
        <f t="shared" si="26"/>
        <v>532.07234978404472</v>
      </c>
      <c r="W78" s="27">
        <f t="shared" si="26"/>
        <v>644.8716879382622</v>
      </c>
    </row>
    <row r="79" spans="1:27" s="1" customFormat="1" ht="15">
      <c r="A79" s="199"/>
      <c r="B79" s="203" t="s">
        <v>80</v>
      </c>
      <c r="C79" s="204"/>
      <c r="D79" s="204"/>
      <c r="E79" s="202">
        <f>(D77+E78)*(E57)</f>
        <v>890.52856834349564</v>
      </c>
      <c r="F79" s="202">
        <f>(E77+F78)*(F57)</f>
        <v>1079.3467667047767</v>
      </c>
      <c r="G79" s="202">
        <f>(F77+G78)*(G57)</f>
        <v>1307.8034316349076</v>
      </c>
      <c r="H79" s="397"/>
      <c r="I79" s="25"/>
      <c r="J79" s="30" t="s">
        <v>113</v>
      </c>
      <c r="K79" s="27"/>
      <c r="L79" s="27"/>
      <c r="M79" s="27">
        <f t="shared" si="25"/>
        <v>890.52856834349564</v>
      </c>
      <c r="N79" s="27">
        <f t="shared" si="25"/>
        <v>1079.3467667047767</v>
      </c>
      <c r="O79" s="27">
        <f t="shared" si="25"/>
        <v>1307.8034316349076</v>
      </c>
      <c r="P79" s="399"/>
      <c r="Q79" s="25"/>
      <c r="R79" s="30" t="s">
        <v>43</v>
      </c>
      <c r="S79" s="27"/>
      <c r="T79" s="27"/>
      <c r="U79" s="27">
        <f t="shared" si="26"/>
        <v>890.52856834349564</v>
      </c>
      <c r="V79" s="27">
        <f t="shared" si="26"/>
        <v>1079.3467667047767</v>
      </c>
      <c r="W79" s="27">
        <f t="shared" si="26"/>
        <v>1307.8034316349076</v>
      </c>
    </row>
    <row r="80" spans="1:27" s="1" customFormat="1">
      <c r="A80" s="25"/>
      <c r="B80" s="28"/>
      <c r="C80" s="29"/>
      <c r="D80" s="29"/>
      <c r="E80" s="26"/>
      <c r="F80" s="26"/>
      <c r="G80" s="26"/>
      <c r="H80" s="397"/>
      <c r="I80" s="25"/>
      <c r="J80" s="30"/>
      <c r="K80" s="27"/>
      <c r="L80" s="27"/>
      <c r="M80" s="27"/>
      <c r="N80" s="27"/>
      <c r="O80" s="27"/>
      <c r="P80" s="399"/>
      <c r="Q80" s="25"/>
      <c r="R80" s="30"/>
      <c r="S80" s="27"/>
      <c r="T80" s="27"/>
      <c r="U80" s="27"/>
      <c r="V80" s="27"/>
      <c r="W80" s="27"/>
    </row>
    <row r="81" spans="1:23" s="1" customFormat="1">
      <c r="A81" s="25"/>
      <c r="B81" s="28"/>
      <c r="C81" s="29"/>
      <c r="D81" s="29"/>
      <c r="E81" s="26"/>
      <c r="F81" s="26"/>
      <c r="G81" s="26"/>
      <c r="H81" s="397"/>
      <c r="I81" s="25"/>
      <c r="J81" s="30"/>
      <c r="K81" s="27"/>
      <c r="L81" s="27"/>
      <c r="M81" s="27"/>
      <c r="N81" s="27"/>
      <c r="O81" s="27"/>
      <c r="P81" s="399"/>
      <c r="Q81" s="25"/>
      <c r="R81" s="30"/>
      <c r="S81" s="27"/>
      <c r="T81" s="27"/>
      <c r="U81" s="27"/>
      <c r="V81" s="27"/>
      <c r="W81" s="27"/>
    </row>
    <row r="82" spans="1:23" s="1" customFormat="1" ht="8.5" customHeight="1">
      <c r="A82" s="425"/>
      <c r="B82" s="425"/>
      <c r="C82" s="425"/>
      <c r="D82" s="425"/>
      <c r="E82" s="425"/>
      <c r="F82" s="425"/>
      <c r="G82" s="425"/>
      <c r="H82" s="397"/>
      <c r="I82" s="425"/>
      <c r="J82" s="425"/>
      <c r="K82" s="425"/>
      <c r="L82" s="425"/>
      <c r="M82" s="425"/>
      <c r="N82" s="425"/>
      <c r="O82" s="425"/>
      <c r="P82" s="399"/>
      <c r="Q82" s="425"/>
      <c r="R82" s="425"/>
      <c r="S82" s="425"/>
      <c r="T82" s="425"/>
      <c r="U82" s="425"/>
      <c r="V82" s="425"/>
      <c r="W82" s="425"/>
    </row>
    <row r="83" spans="1:23" s="1" customFormat="1" ht="6.25" customHeight="1">
      <c r="A83" s="425"/>
      <c r="B83" s="425"/>
      <c r="C83" s="425"/>
      <c r="D83" s="425"/>
      <c r="E83" s="425"/>
      <c r="F83" s="425"/>
      <c r="G83" s="425"/>
      <c r="H83" s="397"/>
      <c r="I83" s="425"/>
      <c r="J83" s="425"/>
      <c r="K83" s="425"/>
      <c r="L83" s="425"/>
      <c r="M83" s="425"/>
      <c r="N83" s="425"/>
      <c r="O83" s="425"/>
      <c r="P83" s="399"/>
      <c r="Q83" s="425"/>
      <c r="R83" s="425"/>
      <c r="S83" s="425"/>
      <c r="T83" s="425"/>
      <c r="U83" s="425"/>
      <c r="V83" s="425"/>
      <c r="W83" s="425"/>
    </row>
    <row r="84" spans="1:23" s="1" customFormat="1">
      <c r="A84" s="393" t="s">
        <v>83</v>
      </c>
      <c r="B84" s="393"/>
      <c r="C84" s="393"/>
      <c r="D84" s="393"/>
      <c r="E84" s="393"/>
      <c r="F84" s="393"/>
      <c r="G84" s="393"/>
      <c r="H84" s="397"/>
      <c r="I84" s="393" t="s">
        <v>114</v>
      </c>
      <c r="J84" s="393"/>
      <c r="K84" s="393"/>
      <c r="L84" s="393"/>
      <c r="M84" s="393"/>
      <c r="N84" s="393"/>
      <c r="O84" s="393"/>
      <c r="P84" s="399"/>
      <c r="Q84" s="393" t="s">
        <v>45</v>
      </c>
      <c r="R84" s="393"/>
      <c r="S84" s="393"/>
      <c r="T84" s="393"/>
      <c r="U84" s="393"/>
      <c r="V84" s="393"/>
      <c r="W84" s="393"/>
    </row>
    <row r="85" spans="1:23" s="1" customFormat="1">
      <c r="A85" s="394"/>
      <c r="B85" s="394"/>
      <c r="C85" s="394"/>
      <c r="D85" s="394"/>
      <c r="E85" s="394"/>
      <c r="F85" s="394"/>
      <c r="G85" s="394"/>
      <c r="H85" s="397"/>
      <c r="I85" s="396"/>
      <c r="J85" s="396"/>
      <c r="K85" s="396"/>
      <c r="L85" s="396"/>
      <c r="M85" s="396"/>
      <c r="N85" s="396"/>
      <c r="O85" s="396"/>
      <c r="P85" s="399"/>
      <c r="Q85" s="396"/>
      <c r="R85" s="396"/>
      <c r="S85" s="396"/>
      <c r="T85" s="396"/>
      <c r="U85" s="396"/>
      <c r="V85" s="396"/>
      <c r="W85" s="396"/>
    </row>
    <row r="86" spans="1:23" s="7" customFormat="1" ht="45.75" customHeight="1">
      <c r="A86" s="491" t="s">
        <v>84</v>
      </c>
      <c r="B86" s="491"/>
      <c r="C86" s="258">
        <f>C36</f>
        <v>2023</v>
      </c>
      <c r="D86" s="258">
        <f>D36</f>
        <v>2024</v>
      </c>
      <c r="E86" s="258">
        <f>E36</f>
        <v>2025</v>
      </c>
      <c r="F86" s="258">
        <v>2026</v>
      </c>
      <c r="G86" s="258">
        <f>G36</f>
        <v>2027</v>
      </c>
      <c r="H86" s="397"/>
      <c r="I86" s="491" t="s">
        <v>247</v>
      </c>
      <c r="J86" s="491"/>
      <c r="K86" s="181" t="str">
        <f>K61</f>
        <v>Бюджет 2010 г.</v>
      </c>
      <c r="L86" s="181" t="str">
        <f>L61</f>
        <v>Бюджет 2011 г.</v>
      </c>
      <c r="M86" s="181" t="str">
        <f>M61</f>
        <v>Базисные расходы 2012 г.</v>
      </c>
      <c r="N86" s="181" t="str">
        <f>N61</f>
        <v>Базисные расходы 2013 г.</v>
      </c>
      <c r="O86" s="181" t="str">
        <f>O61</f>
        <v>Базисные расходы 2014 г.</v>
      </c>
      <c r="P86" s="399"/>
      <c r="Q86" s="491" t="s">
        <v>39</v>
      </c>
      <c r="R86" s="491"/>
      <c r="S86" s="181" t="str">
        <f>S36</f>
        <v>budget 2010</v>
      </c>
      <c r="T86" s="181" t="str">
        <f>T36</f>
        <v>budget 2011</v>
      </c>
      <c r="U86" s="181" t="str">
        <f>U36</f>
        <v>baseline 2012</v>
      </c>
      <c r="V86" s="181" t="str">
        <f>V36</f>
        <v>baseline 2013</v>
      </c>
      <c r="W86" s="181" t="str">
        <f>W36</f>
        <v>baseline 2014</v>
      </c>
    </row>
    <row r="87" spans="1:23" s="1" customFormat="1">
      <c r="A87" s="32"/>
      <c r="B87" s="33"/>
      <c r="C87" s="246"/>
      <c r="D87" s="246"/>
      <c r="E87" s="246"/>
      <c r="F87" s="246"/>
      <c r="G87" s="246"/>
      <c r="H87" s="397"/>
      <c r="I87" s="22"/>
      <c r="J87" s="35"/>
      <c r="K87" s="36"/>
      <c r="L87" s="36"/>
      <c r="M87" s="36"/>
      <c r="N87" s="36"/>
      <c r="O87" s="36"/>
      <c r="P87" s="399"/>
      <c r="Q87" s="22"/>
      <c r="R87" s="35"/>
      <c r="S87" s="36"/>
      <c r="T87" s="36"/>
      <c r="U87" s="36"/>
      <c r="V87" s="36"/>
      <c r="W87" s="36"/>
    </row>
    <row r="88" spans="1:23" s="1" customFormat="1" ht="15">
      <c r="A88" s="22"/>
      <c r="B88" s="23" t="str">
        <f>B63</f>
        <v>Њамагї</v>
      </c>
      <c r="C88" s="177">
        <f>SUM(C89:C92)</f>
        <v>183180.79999999999</v>
      </c>
      <c r="D88" s="177">
        <f>SUM(D89:D92)</f>
        <v>214150.5</v>
      </c>
      <c r="E88" s="177">
        <f>SUM(E89:E92)</f>
        <v>385538.53931425657</v>
      </c>
      <c r="F88" s="177">
        <f t="shared" ref="F88:G88" si="27">SUM(F89:F92)</f>
        <v>448304.23177039996</v>
      </c>
      <c r="G88" s="177">
        <f t="shared" si="27"/>
        <v>503885.44530870317</v>
      </c>
      <c r="H88" s="397"/>
      <c r="I88" s="22"/>
      <c r="J88" s="23" t="s">
        <v>111</v>
      </c>
      <c r="K88" s="24">
        <f>S88</f>
        <v>183180.79999999999</v>
      </c>
      <c r="L88" s="24">
        <f>T88</f>
        <v>214150.5</v>
      </c>
      <c r="M88" s="24">
        <f>U88</f>
        <v>385538.53931425657</v>
      </c>
      <c r="N88" s="24">
        <f>V88</f>
        <v>448304.23177039996</v>
      </c>
      <c r="O88" s="24">
        <f>W88</f>
        <v>503885.44530870317</v>
      </c>
      <c r="P88" s="399"/>
      <c r="Q88" s="22"/>
      <c r="R88" s="23" t="s">
        <v>41</v>
      </c>
      <c r="S88" s="24">
        <f>C88</f>
        <v>183180.79999999999</v>
      </c>
      <c r="T88" s="24">
        <f>D88</f>
        <v>214150.5</v>
      </c>
      <c r="U88" s="24">
        <f>E88</f>
        <v>385538.53931425657</v>
      </c>
      <c r="V88" s="24">
        <f>F88</f>
        <v>448304.23177039996</v>
      </c>
      <c r="W88" s="24">
        <f>G88</f>
        <v>503885.44530870317</v>
      </c>
    </row>
    <row r="89" spans="1:23" s="1" customFormat="1" ht="12.75" customHeight="1">
      <c r="A89" s="37">
        <v>21</v>
      </c>
      <c r="B89" s="200" t="s">
        <v>490</v>
      </c>
      <c r="C89" s="27">
        <v>77000.800000000003</v>
      </c>
      <c r="D89" s="27">
        <v>88292</v>
      </c>
      <c r="E89" s="27">
        <f>E65</f>
        <v>248214.44516129032</v>
      </c>
      <c r="F89" s="27">
        <f>F65</f>
        <v>297194.28828230326</v>
      </c>
      <c r="G89" s="27">
        <f>G65</f>
        <v>337378.07879042684</v>
      </c>
      <c r="H89" s="397"/>
      <c r="I89" s="25" t="e">
        <f>Q89</f>
        <v>#REF!</v>
      </c>
      <c r="J89" s="18" t="s">
        <v>115</v>
      </c>
      <c r="K89" s="27">
        <f t="shared" ref="K89:O92" si="28">S89</f>
        <v>77000.800000000003</v>
      </c>
      <c r="L89" s="27">
        <f t="shared" si="28"/>
        <v>88292</v>
      </c>
      <c r="M89" s="27">
        <f t="shared" si="28"/>
        <v>248214.44516129032</v>
      </c>
      <c r="N89" s="27">
        <f t="shared" si="28"/>
        <v>297194.28828230326</v>
      </c>
      <c r="O89" s="27">
        <f t="shared" si="28"/>
        <v>337378.07879042684</v>
      </c>
      <c r="P89" s="399"/>
      <c r="Q89" s="25" t="e">
        <f>#REF!</f>
        <v>#REF!</v>
      </c>
      <c r="R89" s="20" t="s">
        <v>33</v>
      </c>
      <c r="S89" s="27">
        <f t="shared" ref="S89:T92" si="29">C89</f>
        <v>77000.800000000003</v>
      </c>
      <c r="T89" s="27">
        <f t="shared" si="29"/>
        <v>88292</v>
      </c>
      <c r="U89" s="27">
        <f t="shared" ref="U89:W92" si="30">E89</f>
        <v>248214.44516129032</v>
      </c>
      <c r="V89" s="27">
        <f t="shared" si="30"/>
        <v>297194.28828230326</v>
      </c>
      <c r="W89" s="27">
        <f t="shared" si="30"/>
        <v>337378.07879042684</v>
      </c>
    </row>
    <row r="90" spans="1:23" s="1" customFormat="1" ht="15">
      <c r="A90" s="278">
        <v>22</v>
      </c>
      <c r="B90" s="200" t="s">
        <v>491</v>
      </c>
      <c r="C90" s="27">
        <v>96401</v>
      </c>
      <c r="D90" s="27">
        <v>113679</v>
      </c>
      <c r="E90" s="27">
        <f>E69</f>
        <v>122617.46975806452</v>
      </c>
      <c r="F90" s="27">
        <f t="shared" ref="F90:G90" si="31">F69</f>
        <v>133351.52366803278</v>
      </c>
      <c r="G90" s="27">
        <f t="shared" si="31"/>
        <v>145064.23249687502</v>
      </c>
      <c r="H90" s="397"/>
      <c r="I90" s="25">
        <f>Q90</f>
        <v>21</v>
      </c>
      <c r="J90" s="18" t="s">
        <v>116</v>
      </c>
      <c r="K90" s="27">
        <f t="shared" si="28"/>
        <v>96401</v>
      </c>
      <c r="L90" s="27">
        <f t="shared" si="28"/>
        <v>113679</v>
      </c>
      <c r="M90" s="27">
        <f t="shared" si="28"/>
        <v>122617.46975806452</v>
      </c>
      <c r="N90" s="27">
        <f t="shared" si="28"/>
        <v>133351.52366803278</v>
      </c>
      <c r="O90" s="27">
        <f t="shared" si="28"/>
        <v>145064.23249687502</v>
      </c>
      <c r="P90" s="399"/>
      <c r="Q90" s="25">
        <f>A89</f>
        <v>21</v>
      </c>
      <c r="R90" s="20" t="s">
        <v>34</v>
      </c>
      <c r="S90" s="27">
        <f t="shared" si="29"/>
        <v>96401</v>
      </c>
      <c r="T90" s="27">
        <f t="shared" si="29"/>
        <v>113679</v>
      </c>
      <c r="U90" s="27">
        <f t="shared" si="30"/>
        <v>122617.46975806452</v>
      </c>
      <c r="V90" s="27">
        <f t="shared" si="30"/>
        <v>133351.52366803278</v>
      </c>
      <c r="W90" s="27">
        <f t="shared" si="30"/>
        <v>145064.23249687502</v>
      </c>
    </row>
    <row r="91" spans="1:23" s="1" customFormat="1" ht="15">
      <c r="A91" s="37">
        <v>27</v>
      </c>
      <c r="B91" s="200" t="s">
        <v>492</v>
      </c>
      <c r="C91" s="27">
        <v>5855</v>
      </c>
      <c r="D91" s="27">
        <v>5908</v>
      </c>
      <c r="E91" s="27">
        <f>E73</f>
        <v>7105.5908265582657</v>
      </c>
      <c r="F91" s="27">
        <f>F73</f>
        <v>8545.9671352316182</v>
      </c>
      <c r="G91" s="27">
        <f>G73</f>
        <v>10278.006216995887</v>
      </c>
      <c r="H91" s="397"/>
      <c r="I91" s="25"/>
      <c r="J91" s="18"/>
      <c r="K91" s="27"/>
      <c r="L91" s="27"/>
      <c r="M91" s="27"/>
      <c r="N91" s="27"/>
      <c r="O91" s="27"/>
      <c r="P91" s="399"/>
      <c r="Q91" s="25"/>
      <c r="R91" s="20"/>
      <c r="S91" s="27"/>
      <c r="T91" s="27"/>
      <c r="U91" s="27"/>
      <c r="V91" s="27"/>
      <c r="W91" s="27"/>
    </row>
    <row r="92" spans="1:23" s="1" customFormat="1" ht="30">
      <c r="A92" s="37">
        <v>28</v>
      </c>
      <c r="B92" s="200" t="s">
        <v>493</v>
      </c>
      <c r="C92" s="27">
        <v>3924</v>
      </c>
      <c r="D92" s="27">
        <v>6271.5</v>
      </c>
      <c r="E92" s="27">
        <f>E77</f>
        <v>7601.033568343496</v>
      </c>
      <c r="F92" s="27">
        <f>F77</f>
        <v>9212.4526848323167</v>
      </c>
      <c r="G92" s="27">
        <f>G77</f>
        <v>11165.127804405487</v>
      </c>
      <c r="H92" s="397"/>
      <c r="I92" s="25">
        <f>Q92</f>
        <v>28</v>
      </c>
      <c r="J92" s="20" t="s">
        <v>10</v>
      </c>
      <c r="K92" s="27">
        <f t="shared" si="28"/>
        <v>3924</v>
      </c>
      <c r="L92" s="27">
        <f t="shared" si="28"/>
        <v>6271.5</v>
      </c>
      <c r="M92" s="27">
        <f t="shared" si="28"/>
        <v>7601.033568343496</v>
      </c>
      <c r="N92" s="27">
        <f t="shared" si="28"/>
        <v>9212.4526848323167</v>
      </c>
      <c r="O92" s="27">
        <f t="shared" si="28"/>
        <v>11165.127804405487</v>
      </c>
      <c r="P92" s="399"/>
      <c r="Q92" s="25">
        <f>A92</f>
        <v>28</v>
      </c>
      <c r="R92" s="20" t="s">
        <v>46</v>
      </c>
      <c r="S92" s="27">
        <f t="shared" si="29"/>
        <v>3924</v>
      </c>
      <c r="T92" s="27">
        <f t="shared" si="29"/>
        <v>6271.5</v>
      </c>
      <c r="U92" s="27">
        <f t="shared" si="30"/>
        <v>7601.033568343496</v>
      </c>
      <c r="V92" s="27">
        <f t="shared" si="30"/>
        <v>9212.4526848323167</v>
      </c>
      <c r="W92" s="27">
        <f t="shared" si="30"/>
        <v>11165.127804405487</v>
      </c>
    </row>
    <row r="93" spans="1:23" ht="12" customHeight="1">
      <c r="A93" s="449"/>
      <c r="B93" s="449"/>
      <c r="C93" s="449"/>
      <c r="D93" s="449"/>
      <c r="E93" s="449"/>
      <c r="F93" s="449"/>
      <c r="G93" s="449"/>
      <c r="H93" s="397"/>
      <c r="I93" s="451"/>
      <c r="J93" s="451"/>
      <c r="K93" s="451"/>
      <c r="L93" s="451"/>
      <c r="M93" s="451"/>
      <c r="N93" s="451"/>
      <c r="O93" s="451"/>
      <c r="P93" s="399"/>
      <c r="Q93" s="451"/>
      <c r="R93" s="451"/>
      <c r="S93" s="451"/>
      <c r="T93" s="451"/>
      <c r="U93" s="451"/>
      <c r="V93" s="451"/>
      <c r="W93" s="451"/>
    </row>
    <row r="94" spans="1:23" s="1" customFormat="1">
      <c r="A94" s="393" t="s">
        <v>87</v>
      </c>
      <c r="B94" s="393"/>
      <c r="C94" s="393"/>
      <c r="D94" s="393"/>
      <c r="E94" s="393"/>
      <c r="F94" s="393"/>
      <c r="G94" s="393"/>
      <c r="H94" s="397"/>
      <c r="I94" s="393" t="s">
        <v>124</v>
      </c>
      <c r="J94" s="393"/>
      <c r="K94" s="393"/>
      <c r="L94" s="393"/>
      <c r="M94" s="393"/>
      <c r="N94" s="393"/>
      <c r="O94" s="393"/>
      <c r="P94" s="399"/>
      <c r="Q94" s="393" t="s">
        <v>70</v>
      </c>
      <c r="R94" s="393"/>
      <c r="S94" s="393"/>
      <c r="T94" s="393"/>
      <c r="U94" s="393"/>
      <c r="V94" s="393"/>
      <c r="W94" s="393"/>
    </row>
    <row r="95" spans="1:23">
      <c r="H95" s="397"/>
      <c r="P95" s="399"/>
    </row>
    <row r="96" spans="1:23">
      <c r="A96" s="185"/>
      <c r="B96" s="186"/>
      <c r="C96" s="185"/>
      <c r="D96" s="185"/>
      <c r="E96" s="244"/>
      <c r="H96" s="397"/>
      <c r="P96" s="399"/>
    </row>
    <row r="97" spans="1:25">
      <c r="A97" s="185"/>
      <c r="B97" s="186"/>
      <c r="C97" s="185"/>
      <c r="D97" s="185"/>
      <c r="E97" s="244"/>
      <c r="H97" s="397"/>
      <c r="P97" s="399"/>
    </row>
    <row r="98" spans="1:25" ht="15" hidden="1">
      <c r="A98" s="185"/>
      <c r="B98" s="379" t="s">
        <v>266</v>
      </c>
      <c r="C98" s="380"/>
      <c r="D98" s="380">
        <v>43959357</v>
      </c>
      <c r="E98" s="244"/>
      <c r="F98" s="245">
        <v>2022</v>
      </c>
      <c r="G98" s="192">
        <v>2023</v>
      </c>
      <c r="H98" s="397"/>
      <c r="P98" s="399"/>
    </row>
    <row r="99" spans="1:25" hidden="1">
      <c r="A99" s="185"/>
      <c r="B99" s="381" t="s">
        <v>262</v>
      </c>
      <c r="C99" s="376"/>
      <c r="D99" s="376">
        <v>27065819</v>
      </c>
      <c r="E99" s="244">
        <v>21</v>
      </c>
      <c r="F99" s="27">
        <v>77000.800000000003</v>
      </c>
      <c r="G99" s="27">
        <v>88292</v>
      </c>
      <c r="H99" s="397"/>
      <c r="P99" s="399"/>
      <c r="Y99" s="213"/>
    </row>
    <row r="100" spans="1:25" hidden="1">
      <c r="A100" s="185"/>
      <c r="B100" s="381" t="s">
        <v>263</v>
      </c>
      <c r="C100" s="376"/>
      <c r="D100" s="376">
        <v>13979329</v>
      </c>
      <c r="E100" s="244">
        <v>22</v>
      </c>
      <c r="F100" s="27">
        <v>96401</v>
      </c>
      <c r="G100" s="27">
        <v>113679</v>
      </c>
      <c r="H100" s="397"/>
      <c r="P100" s="399"/>
      <c r="Y100" s="213"/>
    </row>
    <row r="101" spans="1:25" hidden="1">
      <c r="A101" s="185"/>
      <c r="B101" s="381" t="s">
        <v>264</v>
      </c>
      <c r="C101" s="376"/>
      <c r="D101" s="376">
        <v>31760</v>
      </c>
      <c r="E101" s="244">
        <v>27</v>
      </c>
      <c r="F101" s="27">
        <v>5855</v>
      </c>
      <c r="G101" s="27">
        <v>5908</v>
      </c>
      <c r="H101" s="397"/>
      <c r="P101" s="399"/>
      <c r="Y101" s="213"/>
    </row>
    <row r="102" spans="1:25" hidden="1">
      <c r="A102" s="185"/>
      <c r="B102" s="381" t="s">
        <v>265</v>
      </c>
      <c r="C102" s="376"/>
      <c r="D102" s="376">
        <v>2882449</v>
      </c>
      <c r="E102" s="244">
        <v>28</v>
      </c>
      <c r="F102" s="27">
        <v>3924</v>
      </c>
      <c r="G102" s="27">
        <v>6271.5</v>
      </c>
      <c r="H102" s="397"/>
      <c r="P102" s="399"/>
      <c r="Y102" s="213"/>
    </row>
    <row r="103" spans="1:25" hidden="1">
      <c r="A103" s="185"/>
      <c r="B103" s="186"/>
      <c r="C103" s="185"/>
      <c r="D103" s="185"/>
      <c r="E103" s="244"/>
      <c r="F103" s="242">
        <f>SUM(F99:F102)</f>
        <v>183180.79999999999</v>
      </c>
      <c r="G103" s="242">
        <f>SUM(G99:G102)</f>
        <v>214150.5</v>
      </c>
      <c r="H103" s="397"/>
      <c r="P103" s="399"/>
      <c r="Y103" s="242"/>
    </row>
    <row r="104" spans="1:25" ht="15" hidden="1">
      <c r="A104" s="185"/>
      <c r="B104" s="379" t="s">
        <v>267</v>
      </c>
      <c r="C104" s="382">
        <v>42918818</v>
      </c>
      <c r="D104" s="380">
        <v>759209</v>
      </c>
      <c r="E104" s="244"/>
      <c r="F104" s="245"/>
      <c r="G104" s="192"/>
      <c r="H104" s="397"/>
      <c r="P104" s="399"/>
    </row>
    <row r="105" spans="1:25" hidden="1">
      <c r="A105" s="185"/>
      <c r="B105" s="381" t="s">
        <v>262</v>
      </c>
      <c r="C105" s="383">
        <v>26318735</v>
      </c>
      <c r="D105" s="376">
        <v>519474</v>
      </c>
      <c r="E105" s="244"/>
      <c r="F105" s="245"/>
      <c r="G105" s="192"/>
      <c r="H105" s="397"/>
      <c r="P105" s="399"/>
    </row>
    <row r="106" spans="1:25" hidden="1">
      <c r="A106" s="185"/>
      <c r="B106" s="381" t="s">
        <v>263</v>
      </c>
      <c r="C106" s="383">
        <v>13862037</v>
      </c>
      <c r="D106" s="376">
        <v>204035</v>
      </c>
      <c r="E106" s="244"/>
      <c r="F106" s="245"/>
      <c r="G106" s="192"/>
      <c r="H106" s="397"/>
      <c r="P106" s="399"/>
    </row>
    <row r="107" spans="1:25" hidden="1">
      <c r="A107" s="185"/>
      <c r="B107" s="381" t="s">
        <v>264</v>
      </c>
      <c r="C107" s="383">
        <v>25500</v>
      </c>
      <c r="D107" s="376">
        <v>0</v>
      </c>
      <c r="E107" s="244"/>
      <c r="F107" s="245"/>
      <c r="G107" s="192"/>
      <c r="H107" s="397"/>
      <c r="P107" s="399"/>
    </row>
    <row r="108" spans="1:25" hidden="1">
      <c r="A108" s="185"/>
      <c r="B108" s="381" t="s">
        <v>265</v>
      </c>
      <c r="C108" s="383">
        <v>2712546</v>
      </c>
      <c r="D108" s="376">
        <v>35700</v>
      </c>
      <c r="E108" s="244"/>
      <c r="F108" s="245"/>
      <c r="G108" s="192"/>
      <c r="H108" s="397"/>
      <c r="P108" s="399"/>
    </row>
    <row r="109" spans="1:25" hidden="1">
      <c r="A109" s="185"/>
      <c r="B109" s="381" t="s">
        <v>268</v>
      </c>
      <c r="C109" s="383">
        <v>0</v>
      </c>
      <c r="D109" s="376">
        <v>0</v>
      </c>
      <c r="E109" s="244"/>
      <c r="F109" s="245"/>
      <c r="G109" s="192"/>
      <c r="H109" s="397"/>
      <c r="P109" s="399"/>
    </row>
    <row r="110" spans="1:25" hidden="1">
      <c r="A110" s="185"/>
      <c r="B110" s="186"/>
      <c r="C110" s="185"/>
      <c r="D110" s="185"/>
      <c r="E110" s="244"/>
      <c r="F110" s="245">
        <v>2016</v>
      </c>
      <c r="G110" s="192">
        <v>2017</v>
      </c>
      <c r="H110" s="397"/>
      <c r="P110" s="399"/>
      <c r="Y110" s="15">
        <v>2018</v>
      </c>
    </row>
    <row r="111" spans="1:25" hidden="1">
      <c r="A111" s="185"/>
      <c r="B111" s="186"/>
      <c r="C111" s="185"/>
      <c r="D111" s="185"/>
      <c r="E111" s="244"/>
      <c r="F111" s="222">
        <f>SUM(C113,C119,C124,C129,C134,C139,C144,C149,C154,C159,C164,C169,C174,C179,C184,C189,C194,C199,C204,C209,C214,C219,C224,C229,C234,C239,C244,C249,C254,C259,C264,C269,C274,C279,C284,C289,C294,C299,C304,C309,C314,C319,C324,C329,C334,C339,C344,C349,C354,C359,C364,C369,C374,C379,C384,C389,C394,C399,C404,C409,C414)</f>
        <v>57631807</v>
      </c>
      <c r="G111" s="222">
        <f>SUM(D119,D124,D129,D134,D139,D144,D149,D154,D159,D164,D169,D174,D179,D184,D189,D194,D199,D204,D209,D214,D219,D224,D229,D234,D239,D244,D249,D254,D259,D264,D269,D274,D279,D284,D289,D294,D299,D304,D309,D314,D319,D324,D329,D334,D339,D344,D349,D354,D359,D364,D369,D374,D379,D384,D389,D394,D399,D404,D409,D414)</f>
        <v>58739610</v>
      </c>
      <c r="Y111" s="213">
        <v>62289410</v>
      </c>
    </row>
    <row r="112" spans="1:25" hidden="1">
      <c r="A112" s="185"/>
      <c r="B112" s="384" t="s">
        <v>281</v>
      </c>
      <c r="C112" s="385">
        <v>1016888</v>
      </c>
      <c r="D112" s="385">
        <v>0</v>
      </c>
      <c r="E112" s="244">
        <v>21</v>
      </c>
      <c r="F112" s="222">
        <f>SUM(C114,C120,C125,C130,C135,C140,C145,C150,C155,C160,C165,C170,C175,C180,C185,C190,C195,C200,C205,C210,C215,C220,C225,C230,C235,C240,C245,C250,C255,C260,C265,C270,C275,C280,C285,C290,C295,C300,C305,C310,C315,C320,C325,C330,C335,C340,C345,C350,C355,C360,C365,C370,C375,C380,C385,C390,C395,C400,C405,C410,C415)</f>
        <v>41727535</v>
      </c>
      <c r="G112" s="222">
        <f>SUM(D114,D120,D125,D130,D135,D140,D145,D150,D155,D160,D165,D170,D175,D180,D185,D190,D195,D200,D205,D210,D215,D220,D225,D230,D235,D240,D245,D250,D255,D260,D265,D270,D275,D280,D285,D290,D295,D300,D305,D310,D315,D320,D325,D330,D335,D340,D345,D350,D355,D360,D365,D370,D375,D380,D385,D390,D395,D400,D405,D410,D415)</f>
        <v>43729625</v>
      </c>
      <c r="Y112" s="213">
        <v>44540545</v>
      </c>
    </row>
    <row r="113" spans="1:25" ht="24" hidden="1">
      <c r="A113" s="185"/>
      <c r="B113" s="386" t="s">
        <v>286</v>
      </c>
      <c r="C113" s="387">
        <v>1016888</v>
      </c>
      <c r="D113" s="387">
        <v>0</v>
      </c>
      <c r="E113" s="244">
        <v>22</v>
      </c>
      <c r="F113" s="222">
        <f t="shared" ref="F113:G113" si="32">SUM(C115,C121,C126,C131,C136,C141,C146,C151,C156,C161,C166,C171,C176,C181,C186,C191,C196,C201,C206,C211,C216,C221,C226,C231,C236,C241,C246,C251,C256,C261,C266,C271,C276,C281,C286,C291,C296,C301,C306,C311,C316,C321,C326,C331,C336,C341,C346,C351,C356,C361,C366,C371,C376,C381,C386,C391,C396,C401,C406,C411,C416)</f>
        <v>12997509</v>
      </c>
      <c r="G113" s="222">
        <f t="shared" si="32"/>
        <v>12801931</v>
      </c>
      <c r="Y113" s="213">
        <v>14717116</v>
      </c>
    </row>
    <row r="114" spans="1:25" ht="24" hidden="1">
      <c r="A114" s="185"/>
      <c r="B114" s="386" t="s">
        <v>284</v>
      </c>
      <c r="C114" s="387">
        <v>760500</v>
      </c>
      <c r="D114" s="387">
        <v>0</v>
      </c>
      <c r="E114" s="244">
        <v>27</v>
      </c>
      <c r="F114" s="222">
        <f t="shared" ref="F114:G114" si="33">SUM(C116,C122,C127,C132,C137,C142,C147,C152,C157,C162,C167,C172,C177,C182,C187,C192,C197,C202,C207,C212,C217,C222,C227,C232,C237,C242,C247,C252,C257,C262,C267,C272,C277,C282,C287,C292,C297,C302,C307,C312,C317,C322,C327,C332,C337,C342,C347,C352,C357,C362,C367,C372,C377,C382,C387,C392,C397,C402,C407,C412,C417)</f>
        <v>597650</v>
      </c>
      <c r="G114" s="222">
        <f t="shared" si="33"/>
        <v>533337</v>
      </c>
      <c r="Y114" s="213">
        <v>596133</v>
      </c>
    </row>
    <row r="115" spans="1:25" hidden="1">
      <c r="A115" s="185"/>
      <c r="B115" s="386" t="s">
        <v>282</v>
      </c>
      <c r="C115" s="387">
        <v>209980</v>
      </c>
      <c r="D115" s="387">
        <v>0</v>
      </c>
      <c r="E115" s="244">
        <v>28</v>
      </c>
      <c r="F115" s="222">
        <f t="shared" ref="F115:G115" si="34">SUM(C117,C123,C128,C133,C138,C143,C148,C153,C158,C163,C168,C173,C178,C183,C188,C193,C198,C203,C208,C213,C218,C223,C228,C233,C238,C243,C248,C253,C258,C263,C268,C273,C278,C283,C288,C293,C298,C303,C308,C313,C318,C323,C328,C333,C338,C343,C348,C353,C358,C363,C368,C373,C378,C383,C388,C393,C398,C403,C408,C413,C418)</f>
        <v>2309113</v>
      </c>
      <c r="G115" s="222">
        <f t="shared" si="34"/>
        <v>1674717</v>
      </c>
      <c r="Y115" s="213">
        <v>2435616</v>
      </c>
    </row>
    <row r="116" spans="1:25" hidden="1">
      <c r="A116" s="185"/>
      <c r="B116" s="386" t="s">
        <v>283</v>
      </c>
      <c r="C116" s="387">
        <v>9959</v>
      </c>
      <c r="D116" s="387">
        <v>0</v>
      </c>
      <c r="E116" s="244"/>
      <c r="F116" s="222">
        <f>SUM(F112:F115)</f>
        <v>57631807</v>
      </c>
      <c r="G116" s="222">
        <f>SUM(G112:G115)</f>
        <v>58739610</v>
      </c>
      <c r="Y116" s="15">
        <f>SUM(Y112:Y115)</f>
        <v>62289410</v>
      </c>
    </row>
    <row r="117" spans="1:25" ht="24" hidden="1">
      <c r="A117" s="185"/>
      <c r="B117" s="386" t="s">
        <v>285</v>
      </c>
      <c r="C117" s="387">
        <v>36449</v>
      </c>
      <c r="D117" s="387">
        <v>0</v>
      </c>
      <c r="E117" s="244"/>
    </row>
    <row r="118" spans="1:25" hidden="1">
      <c r="A118" s="185"/>
      <c r="B118" s="384" t="s">
        <v>280</v>
      </c>
      <c r="C118" s="385">
        <f>SUM(C119+C124+C129+C134+C139+C144+C149+C154+C159+C164+C169+C174+C179+C184+C189+C194+C199+C204+C209+C214+C219+C224+C229+C234+C239+C244+C249+C254+C259+C264+C269+C274+C279+C284+C289+C294+C299+C304+C309+C314+C319+C324+C329+C334+C339+C344+C349+C354+C359+C364+C369+C374+C379+C384+C389+C394+C399+C404+C409+C414)</f>
        <v>56614919</v>
      </c>
      <c r="D118" s="385">
        <f>SUM(D119+D124+D129+D134+D139+D144+D149+D154+D159+D164+D169+D174+D179+D184+D189+D194+D199+D204+D209+D214+D219+D224+D229+D234+D239+D244+D249+D254+D259+D264+D269+D274+D279+D284+D289+D294+D299+D304+D309+D314+D319+D324+D329+D334+D339+D344+D349+D354+D359+D364+D369+D374+D379+D384+D389+D394+D399+D404+D409+D414)</f>
        <v>58739610</v>
      </c>
      <c r="E118" s="244"/>
      <c r="F118" s="249"/>
    </row>
    <row r="119" spans="1:25" ht="27" hidden="1" customHeight="1">
      <c r="A119" s="185"/>
      <c r="B119" s="386" t="s">
        <v>287</v>
      </c>
      <c r="C119" s="387">
        <f>SUM(C120:C123)</f>
        <v>1179408</v>
      </c>
      <c r="D119" s="387">
        <f>SUM(D120:D123)</f>
        <v>1491011</v>
      </c>
      <c r="E119" s="244"/>
    </row>
    <row r="120" spans="1:25" ht="24" hidden="1">
      <c r="A120" s="185"/>
      <c r="B120" s="386" t="s">
        <v>284</v>
      </c>
      <c r="C120" s="387">
        <v>914030</v>
      </c>
      <c r="D120" s="387">
        <v>993433</v>
      </c>
      <c r="E120" s="244"/>
    </row>
    <row r="121" spans="1:25" hidden="1">
      <c r="A121" s="185"/>
      <c r="B121" s="386" t="s">
        <v>282</v>
      </c>
      <c r="C121" s="387">
        <v>213536</v>
      </c>
      <c r="D121" s="387">
        <v>437558</v>
      </c>
      <c r="E121" s="244"/>
    </row>
    <row r="122" spans="1:25" hidden="1">
      <c r="A122" s="185"/>
      <c r="B122" s="386" t="s">
        <v>283</v>
      </c>
      <c r="C122" s="387">
        <v>11842</v>
      </c>
      <c r="D122" s="387">
        <v>15020</v>
      </c>
      <c r="E122" s="244"/>
    </row>
    <row r="123" spans="1:25" ht="24" hidden="1">
      <c r="A123" s="185"/>
      <c r="B123" s="386" t="s">
        <v>285</v>
      </c>
      <c r="C123" s="387">
        <v>40000</v>
      </c>
      <c r="D123" s="387">
        <v>45000</v>
      </c>
      <c r="E123" s="244"/>
    </row>
    <row r="124" spans="1:25" ht="24" hidden="1">
      <c r="A124" s="185"/>
      <c r="B124" s="386" t="s">
        <v>288</v>
      </c>
      <c r="C124" s="387">
        <f>SUM(C125:C128)</f>
        <v>1403515</v>
      </c>
      <c r="D124" s="387">
        <f>SUM(D125:D128)</f>
        <v>1499675</v>
      </c>
      <c r="E124" s="244"/>
    </row>
    <row r="125" spans="1:25" ht="24" hidden="1">
      <c r="A125" s="185"/>
      <c r="B125" s="386" t="s">
        <v>284</v>
      </c>
      <c r="C125" s="387">
        <v>1036007</v>
      </c>
      <c r="D125" s="387">
        <v>1125107</v>
      </c>
      <c r="E125" s="244"/>
    </row>
    <row r="126" spans="1:25" hidden="1">
      <c r="A126" s="185"/>
      <c r="B126" s="386" t="s">
        <v>282</v>
      </c>
      <c r="C126" s="387">
        <v>291751</v>
      </c>
      <c r="D126" s="387">
        <v>312888</v>
      </c>
      <c r="E126" s="244"/>
    </row>
    <row r="127" spans="1:25" hidden="1">
      <c r="A127" s="185"/>
      <c r="B127" s="386" t="s">
        <v>283</v>
      </c>
      <c r="C127" s="387">
        <v>19382</v>
      </c>
      <c r="D127" s="387">
        <v>20305</v>
      </c>
      <c r="E127" s="244"/>
    </row>
    <row r="128" spans="1:25" ht="24" hidden="1">
      <c r="A128" s="185"/>
      <c r="B128" s="386" t="s">
        <v>285</v>
      </c>
      <c r="C128" s="387">
        <v>56375</v>
      </c>
      <c r="D128" s="387">
        <v>41375</v>
      </c>
      <c r="E128" s="244"/>
    </row>
    <row r="129" spans="1:5" ht="24" hidden="1">
      <c r="A129" s="185"/>
      <c r="B129" s="386" t="s">
        <v>289</v>
      </c>
      <c r="C129" s="387">
        <f>SUM(C130:C133)</f>
        <v>1572446</v>
      </c>
      <c r="D129" s="387">
        <f>SUM(D130:D133)</f>
        <v>1721019</v>
      </c>
      <c r="E129" s="244"/>
    </row>
    <row r="130" spans="1:5" ht="24" hidden="1">
      <c r="A130" s="185"/>
      <c r="B130" s="386" t="s">
        <v>284</v>
      </c>
      <c r="C130" s="387">
        <v>1174889</v>
      </c>
      <c r="D130" s="387">
        <v>1269701</v>
      </c>
      <c r="E130" s="244"/>
    </row>
    <row r="131" spans="1:5" hidden="1">
      <c r="A131" s="185"/>
      <c r="B131" s="386" t="s">
        <v>282</v>
      </c>
      <c r="C131" s="387">
        <v>310416</v>
      </c>
      <c r="D131" s="387">
        <v>352040</v>
      </c>
      <c r="E131" s="244"/>
    </row>
    <row r="132" spans="1:5" hidden="1">
      <c r="A132" s="185"/>
      <c r="B132" s="386" t="s">
        <v>283</v>
      </c>
      <c r="C132" s="387">
        <v>23141</v>
      </c>
      <c r="D132" s="387">
        <v>27028</v>
      </c>
      <c r="E132" s="244"/>
    </row>
    <row r="133" spans="1:5" ht="24" hidden="1">
      <c r="A133" s="185"/>
      <c r="B133" s="386" t="s">
        <v>285</v>
      </c>
      <c r="C133" s="387">
        <v>64000</v>
      </c>
      <c r="D133" s="387">
        <v>72250</v>
      </c>
      <c r="E133" s="244"/>
    </row>
    <row r="134" spans="1:5" ht="24" hidden="1">
      <c r="A134" s="185"/>
      <c r="B134" s="386" t="s">
        <v>290</v>
      </c>
      <c r="C134" s="387">
        <f>SUM(C135:C138)</f>
        <v>834050</v>
      </c>
      <c r="D134" s="387">
        <f>SUM(D135:D138)</f>
        <v>948179</v>
      </c>
      <c r="E134" s="244"/>
    </row>
    <row r="135" spans="1:5" ht="24" hidden="1">
      <c r="A135" s="185"/>
      <c r="B135" s="386" t="s">
        <v>284</v>
      </c>
      <c r="C135" s="387">
        <v>675301</v>
      </c>
      <c r="D135" s="387">
        <v>735395</v>
      </c>
      <c r="E135" s="244"/>
    </row>
    <row r="136" spans="1:5" hidden="1">
      <c r="A136" s="185"/>
      <c r="B136" s="386" t="s">
        <v>282</v>
      </c>
      <c r="C136" s="387">
        <v>117615</v>
      </c>
      <c r="D136" s="387">
        <v>154278</v>
      </c>
      <c r="E136" s="244"/>
    </row>
    <row r="137" spans="1:5" hidden="1">
      <c r="A137" s="185"/>
      <c r="B137" s="386" t="s">
        <v>283</v>
      </c>
      <c r="C137" s="387">
        <v>3941</v>
      </c>
      <c r="D137" s="387">
        <v>5313</v>
      </c>
      <c r="E137" s="244"/>
    </row>
    <row r="138" spans="1:5" ht="24" hidden="1">
      <c r="A138" s="185"/>
      <c r="B138" s="386" t="s">
        <v>285</v>
      </c>
      <c r="C138" s="387">
        <v>37193</v>
      </c>
      <c r="D138" s="387">
        <v>53193</v>
      </c>
      <c r="E138" s="244"/>
    </row>
    <row r="139" spans="1:5" ht="24" hidden="1">
      <c r="A139" s="185"/>
      <c r="B139" s="386" t="s">
        <v>291</v>
      </c>
      <c r="C139" s="387">
        <f>SUM(C140:C143)</f>
        <v>872900</v>
      </c>
      <c r="D139" s="387">
        <f>SUM(D140:D143)</f>
        <v>935431</v>
      </c>
      <c r="E139" s="244"/>
    </row>
    <row r="140" spans="1:5" ht="24" hidden="1">
      <c r="A140" s="185"/>
      <c r="B140" s="386" t="s">
        <v>284</v>
      </c>
      <c r="C140" s="387">
        <v>635307</v>
      </c>
      <c r="D140" s="387">
        <v>689146</v>
      </c>
      <c r="E140" s="244"/>
    </row>
    <row r="141" spans="1:5" hidden="1">
      <c r="A141" s="185"/>
      <c r="B141" s="386" t="s">
        <v>282</v>
      </c>
      <c r="C141" s="387">
        <v>189214</v>
      </c>
      <c r="D141" s="387">
        <v>214233</v>
      </c>
      <c r="E141" s="244"/>
    </row>
    <row r="142" spans="1:5" hidden="1">
      <c r="A142" s="185"/>
      <c r="B142" s="386" t="s">
        <v>283</v>
      </c>
      <c r="C142" s="387">
        <v>11129</v>
      </c>
      <c r="D142" s="387">
        <v>12052</v>
      </c>
      <c r="E142" s="244"/>
    </row>
    <row r="143" spans="1:5" ht="24" hidden="1">
      <c r="A143" s="185"/>
      <c r="B143" s="386" t="s">
        <v>285</v>
      </c>
      <c r="C143" s="387">
        <v>37250</v>
      </c>
      <c r="D143" s="387">
        <v>20000</v>
      </c>
      <c r="E143" s="244"/>
    </row>
    <row r="144" spans="1:5" ht="24" hidden="1">
      <c r="A144" s="185"/>
      <c r="B144" s="386" t="s">
        <v>292</v>
      </c>
      <c r="C144" s="387">
        <f>SUM(C145:C148)</f>
        <v>874474</v>
      </c>
      <c r="D144" s="387">
        <f>SUM(D145:D148)</f>
        <v>884625</v>
      </c>
      <c r="E144" s="244"/>
    </row>
    <row r="145" spans="1:5" ht="24" hidden="1">
      <c r="A145" s="185"/>
      <c r="B145" s="386" t="s">
        <v>284</v>
      </c>
      <c r="C145" s="387">
        <v>489098</v>
      </c>
      <c r="D145" s="387">
        <v>538007</v>
      </c>
      <c r="E145" s="244"/>
    </row>
    <row r="146" spans="1:5" hidden="1">
      <c r="A146" s="185"/>
      <c r="B146" s="386" t="s">
        <v>282</v>
      </c>
      <c r="C146" s="387">
        <v>346476</v>
      </c>
      <c r="D146" s="387">
        <v>326476</v>
      </c>
      <c r="E146" s="244"/>
    </row>
    <row r="147" spans="1:5" hidden="1">
      <c r="A147" s="185"/>
      <c r="B147" s="386" t="s">
        <v>283</v>
      </c>
      <c r="C147" s="387">
        <v>0</v>
      </c>
      <c r="D147" s="387">
        <v>0</v>
      </c>
      <c r="E147" s="244"/>
    </row>
    <row r="148" spans="1:5" ht="24" hidden="1">
      <c r="A148" s="185"/>
      <c r="B148" s="386" t="s">
        <v>285</v>
      </c>
      <c r="C148" s="387">
        <v>38900</v>
      </c>
      <c r="D148" s="387">
        <v>20142</v>
      </c>
      <c r="E148" s="244"/>
    </row>
    <row r="149" spans="1:5" ht="24" hidden="1">
      <c r="A149" s="185"/>
      <c r="B149" s="386" t="s">
        <v>293</v>
      </c>
      <c r="C149" s="387">
        <f>SUM(C150:C153)</f>
        <v>310339</v>
      </c>
      <c r="D149" s="387">
        <f>SUM(D150:D153)</f>
        <v>340521</v>
      </c>
      <c r="E149" s="244"/>
    </row>
    <row r="150" spans="1:5" ht="24" hidden="1">
      <c r="A150" s="185"/>
      <c r="B150" s="386" t="s">
        <v>284</v>
      </c>
      <c r="C150" s="387">
        <v>301828</v>
      </c>
      <c r="D150" s="387">
        <v>332010</v>
      </c>
      <c r="E150" s="244"/>
    </row>
    <row r="151" spans="1:5" hidden="1">
      <c r="A151" s="185"/>
      <c r="B151" s="386" t="s">
        <v>282</v>
      </c>
      <c r="C151" s="387">
        <v>4627</v>
      </c>
      <c r="D151" s="387">
        <v>4627</v>
      </c>
      <c r="E151" s="244"/>
    </row>
    <row r="152" spans="1:5" hidden="1">
      <c r="A152" s="185"/>
      <c r="B152" s="386" t="s">
        <v>283</v>
      </c>
      <c r="C152" s="387">
        <v>0</v>
      </c>
      <c r="D152" s="387">
        <v>0</v>
      </c>
      <c r="E152" s="244"/>
    </row>
    <row r="153" spans="1:5" ht="24" hidden="1">
      <c r="A153" s="185"/>
      <c r="B153" s="386" t="s">
        <v>285</v>
      </c>
      <c r="C153" s="387">
        <v>3884</v>
      </c>
      <c r="D153" s="387">
        <v>3884</v>
      </c>
      <c r="E153" s="244"/>
    </row>
    <row r="154" spans="1:5" ht="24" hidden="1">
      <c r="A154" s="185"/>
      <c r="B154" s="386" t="s">
        <v>294</v>
      </c>
      <c r="C154" s="387">
        <f>SUM(C155:C158)</f>
        <v>1960115</v>
      </c>
      <c r="D154" s="387">
        <f>SUM(D155:D158)</f>
        <v>2164919</v>
      </c>
      <c r="E154" s="244"/>
    </row>
    <row r="155" spans="1:5" ht="24" hidden="1">
      <c r="A155" s="185"/>
      <c r="B155" s="386" t="s">
        <v>284</v>
      </c>
      <c r="C155" s="387">
        <v>1113798</v>
      </c>
      <c r="D155" s="387">
        <v>1183701</v>
      </c>
      <c r="E155" s="244"/>
    </row>
    <row r="156" spans="1:5" hidden="1">
      <c r="A156" s="185"/>
      <c r="B156" s="386" t="s">
        <v>282</v>
      </c>
      <c r="C156" s="387">
        <v>652967</v>
      </c>
      <c r="D156" s="387">
        <v>811945</v>
      </c>
      <c r="E156" s="244"/>
    </row>
    <row r="157" spans="1:5" hidden="1">
      <c r="A157" s="185"/>
      <c r="B157" s="386" t="s">
        <v>283</v>
      </c>
      <c r="C157" s="387">
        <v>35579</v>
      </c>
      <c r="D157" s="387">
        <v>36502</v>
      </c>
      <c r="E157" s="244"/>
    </row>
    <row r="158" spans="1:5" ht="24" hidden="1">
      <c r="A158" s="185"/>
      <c r="B158" s="386" t="s">
        <v>285</v>
      </c>
      <c r="C158" s="387">
        <v>157771</v>
      </c>
      <c r="D158" s="387">
        <v>132771</v>
      </c>
      <c r="E158" s="244"/>
    </row>
    <row r="159" spans="1:5" ht="24" hidden="1">
      <c r="A159" s="185"/>
      <c r="B159" s="386" t="s">
        <v>295</v>
      </c>
      <c r="C159" s="387">
        <f>SUM(C160:C163)</f>
        <v>1546665</v>
      </c>
      <c r="D159" s="387">
        <f>SUM(D160:D163)</f>
        <v>1388271</v>
      </c>
      <c r="E159" s="244"/>
    </row>
    <row r="160" spans="1:5" ht="24" hidden="1">
      <c r="A160" s="185"/>
      <c r="B160" s="386" t="s">
        <v>284</v>
      </c>
      <c r="C160" s="387">
        <v>1079767</v>
      </c>
      <c r="D160" s="387">
        <v>924919</v>
      </c>
      <c r="E160" s="244"/>
    </row>
    <row r="161" spans="1:5" hidden="1">
      <c r="A161" s="185"/>
      <c r="B161" s="386" t="s">
        <v>282</v>
      </c>
      <c r="C161" s="387">
        <v>404866</v>
      </c>
      <c r="D161" s="387">
        <v>410268</v>
      </c>
      <c r="E161" s="244"/>
    </row>
    <row r="162" spans="1:5" hidden="1">
      <c r="A162" s="185"/>
      <c r="B162" s="386" t="s">
        <v>283</v>
      </c>
      <c r="C162" s="387">
        <v>31782</v>
      </c>
      <c r="D162" s="387">
        <v>21084</v>
      </c>
      <c r="E162" s="244"/>
    </row>
    <row r="163" spans="1:5" ht="24" hidden="1">
      <c r="A163" s="185"/>
      <c r="B163" s="386" t="s">
        <v>285</v>
      </c>
      <c r="C163" s="387">
        <v>30250</v>
      </c>
      <c r="D163" s="387">
        <v>32000</v>
      </c>
      <c r="E163" s="244"/>
    </row>
    <row r="164" spans="1:5" ht="24" hidden="1">
      <c r="A164" s="185"/>
      <c r="B164" s="386" t="s">
        <v>296</v>
      </c>
      <c r="C164" s="387">
        <f>SUM(C165:C168)</f>
        <v>1426626</v>
      </c>
      <c r="D164" s="387">
        <f>SUM(D165:D168)</f>
        <v>1478645</v>
      </c>
      <c r="E164" s="244"/>
    </row>
    <row r="165" spans="1:5" ht="24" hidden="1">
      <c r="A165" s="185"/>
      <c r="B165" s="386" t="s">
        <v>284</v>
      </c>
      <c r="C165" s="387">
        <v>1017863</v>
      </c>
      <c r="D165" s="387">
        <v>1099529</v>
      </c>
      <c r="E165" s="244"/>
    </row>
    <row r="166" spans="1:5" hidden="1">
      <c r="A166" s="185"/>
      <c r="B166" s="386" t="s">
        <v>282</v>
      </c>
      <c r="C166" s="387">
        <v>314993</v>
      </c>
      <c r="D166" s="387">
        <v>316870</v>
      </c>
      <c r="E166" s="244"/>
    </row>
    <row r="167" spans="1:5" hidden="1">
      <c r="A167" s="185"/>
      <c r="B167" s="386" t="s">
        <v>283</v>
      </c>
      <c r="C167" s="387">
        <v>22395</v>
      </c>
      <c r="D167" s="387">
        <v>18871</v>
      </c>
      <c r="E167" s="244"/>
    </row>
    <row r="168" spans="1:5" ht="24" hidden="1">
      <c r="A168" s="185"/>
      <c r="B168" s="386" t="s">
        <v>285</v>
      </c>
      <c r="C168" s="387">
        <v>71375</v>
      </c>
      <c r="D168" s="387">
        <v>43375</v>
      </c>
      <c r="E168" s="244"/>
    </row>
    <row r="169" spans="1:5" ht="24" hidden="1">
      <c r="A169" s="185"/>
      <c r="B169" s="386" t="s">
        <v>297</v>
      </c>
      <c r="C169" s="387">
        <f>SUM(C170:C173)</f>
        <v>922853</v>
      </c>
      <c r="D169" s="387">
        <f>SUM(D170:D173)</f>
        <v>946249</v>
      </c>
      <c r="E169" s="244"/>
    </row>
    <row r="170" spans="1:5" ht="24" hidden="1">
      <c r="A170" s="185"/>
      <c r="B170" s="386" t="s">
        <v>284</v>
      </c>
      <c r="C170" s="387">
        <v>666490</v>
      </c>
      <c r="D170" s="387">
        <v>715457</v>
      </c>
      <c r="E170" s="244"/>
    </row>
    <row r="171" spans="1:5" hidden="1">
      <c r="A171" s="185"/>
      <c r="B171" s="386" t="s">
        <v>282</v>
      </c>
      <c r="C171" s="387">
        <v>217861</v>
      </c>
      <c r="D171" s="387">
        <v>201052</v>
      </c>
      <c r="E171" s="244"/>
    </row>
    <row r="172" spans="1:5" hidden="1">
      <c r="A172" s="185"/>
      <c r="B172" s="386" t="s">
        <v>283</v>
      </c>
      <c r="C172" s="387">
        <v>9045</v>
      </c>
      <c r="D172" s="387">
        <v>7923</v>
      </c>
      <c r="E172" s="244"/>
    </row>
    <row r="173" spans="1:5" ht="24" hidden="1">
      <c r="A173" s="185"/>
      <c r="B173" s="386" t="s">
        <v>285</v>
      </c>
      <c r="C173" s="387">
        <v>29457</v>
      </c>
      <c r="D173" s="387">
        <v>21817</v>
      </c>
      <c r="E173" s="244"/>
    </row>
    <row r="174" spans="1:5" ht="24" hidden="1">
      <c r="A174" s="185"/>
      <c r="B174" s="386" t="s">
        <v>298</v>
      </c>
      <c r="C174" s="387">
        <f>SUM(C175:C178)</f>
        <v>636446</v>
      </c>
      <c r="D174" s="387">
        <f>SUM(D175:D178)</f>
        <v>650661</v>
      </c>
      <c r="E174" s="244"/>
    </row>
    <row r="175" spans="1:5" ht="24" hidden="1">
      <c r="A175" s="185"/>
      <c r="B175" s="386" t="s">
        <v>284</v>
      </c>
      <c r="C175" s="387">
        <v>496204</v>
      </c>
      <c r="D175" s="387">
        <v>496204</v>
      </c>
      <c r="E175" s="244"/>
    </row>
    <row r="176" spans="1:5" hidden="1">
      <c r="A176" s="185"/>
      <c r="B176" s="386" t="s">
        <v>282</v>
      </c>
      <c r="C176" s="387">
        <v>110724</v>
      </c>
      <c r="D176" s="387">
        <v>128015</v>
      </c>
      <c r="E176" s="244"/>
    </row>
    <row r="177" spans="1:5" hidden="1">
      <c r="A177" s="185"/>
      <c r="B177" s="386" t="s">
        <v>283</v>
      </c>
      <c r="C177" s="387">
        <v>3021</v>
      </c>
      <c r="D177" s="387">
        <v>3945</v>
      </c>
      <c r="E177" s="244"/>
    </row>
    <row r="178" spans="1:5" ht="24" hidden="1">
      <c r="A178" s="185"/>
      <c r="B178" s="386" t="s">
        <v>285</v>
      </c>
      <c r="C178" s="387">
        <v>26497</v>
      </c>
      <c r="D178" s="387">
        <v>22497</v>
      </c>
      <c r="E178" s="244"/>
    </row>
    <row r="179" spans="1:5" ht="24" hidden="1">
      <c r="A179" s="185"/>
      <c r="B179" s="386" t="s">
        <v>299</v>
      </c>
      <c r="C179" s="387">
        <f>SUM(C180:C183)</f>
        <v>601561</v>
      </c>
      <c r="D179" s="387">
        <f>SUM(D180:D183)</f>
        <v>622107</v>
      </c>
      <c r="E179" s="244"/>
    </row>
    <row r="180" spans="1:5" ht="24" hidden="1">
      <c r="A180" s="185"/>
      <c r="B180" s="386" t="s">
        <v>284</v>
      </c>
      <c r="C180" s="387">
        <v>425472</v>
      </c>
      <c r="D180" s="387">
        <v>461019</v>
      </c>
      <c r="E180" s="244"/>
    </row>
    <row r="181" spans="1:5" hidden="1">
      <c r="A181" s="185"/>
      <c r="B181" s="386" t="s">
        <v>282</v>
      </c>
      <c r="C181" s="387">
        <v>140589</v>
      </c>
      <c r="D181" s="387">
        <v>131704</v>
      </c>
      <c r="E181" s="244"/>
    </row>
    <row r="182" spans="1:5" hidden="1">
      <c r="A182" s="185"/>
      <c r="B182" s="386" t="s">
        <v>283</v>
      </c>
      <c r="C182" s="387">
        <v>4000</v>
      </c>
      <c r="D182" s="387">
        <v>3884</v>
      </c>
      <c r="E182" s="244"/>
    </row>
    <row r="183" spans="1:5" ht="24" hidden="1">
      <c r="A183" s="185"/>
      <c r="B183" s="386" t="s">
        <v>285</v>
      </c>
      <c r="C183" s="387">
        <v>31500</v>
      </c>
      <c r="D183" s="387">
        <v>25500</v>
      </c>
      <c r="E183" s="244"/>
    </row>
    <row r="184" spans="1:5" ht="24" hidden="1">
      <c r="A184" s="185"/>
      <c r="B184" s="386" t="s">
        <v>300</v>
      </c>
      <c r="C184" s="387">
        <f>SUM(C185:C188)</f>
        <v>751009</v>
      </c>
      <c r="D184" s="387">
        <f>SUM(D185:D188)</f>
        <v>777470</v>
      </c>
      <c r="E184" s="244"/>
    </row>
    <row r="185" spans="1:5" ht="24" hidden="1">
      <c r="A185" s="185"/>
      <c r="B185" s="386" t="s">
        <v>284</v>
      </c>
      <c r="C185" s="387">
        <v>561595</v>
      </c>
      <c r="D185" s="387">
        <v>603613</v>
      </c>
      <c r="E185" s="244"/>
    </row>
    <row r="186" spans="1:5" hidden="1">
      <c r="A186" s="185"/>
      <c r="B186" s="386" t="s">
        <v>282</v>
      </c>
      <c r="C186" s="387">
        <v>165170</v>
      </c>
      <c r="D186" s="387">
        <v>159723</v>
      </c>
      <c r="E186" s="244"/>
    </row>
    <row r="187" spans="1:5" hidden="1">
      <c r="A187" s="185"/>
      <c r="B187" s="386" t="s">
        <v>283</v>
      </c>
      <c r="C187" s="387">
        <v>4894</v>
      </c>
      <c r="D187" s="387">
        <v>4134</v>
      </c>
      <c r="E187" s="244"/>
    </row>
    <row r="188" spans="1:5" ht="24" hidden="1">
      <c r="A188" s="185"/>
      <c r="B188" s="386" t="s">
        <v>285</v>
      </c>
      <c r="C188" s="387">
        <v>19350</v>
      </c>
      <c r="D188" s="387">
        <v>10000</v>
      </c>
      <c r="E188" s="244"/>
    </row>
    <row r="189" spans="1:5" ht="24" hidden="1">
      <c r="A189" s="185"/>
      <c r="B189" s="386" t="s">
        <v>301</v>
      </c>
      <c r="C189" s="387">
        <f>SUM(C190:C193)</f>
        <v>933696</v>
      </c>
      <c r="D189" s="387">
        <f>SUM(D190:D193)</f>
        <v>947402</v>
      </c>
      <c r="E189" s="244"/>
    </row>
    <row r="190" spans="1:5" ht="24" hidden="1">
      <c r="A190" s="185"/>
      <c r="B190" s="386" t="s">
        <v>284</v>
      </c>
      <c r="C190" s="387">
        <v>644532</v>
      </c>
      <c r="D190" s="387">
        <v>678156</v>
      </c>
      <c r="E190" s="244"/>
    </row>
    <row r="191" spans="1:5" hidden="1">
      <c r="A191" s="185"/>
      <c r="B191" s="386" t="s">
        <v>282</v>
      </c>
      <c r="C191" s="387">
        <v>245593</v>
      </c>
      <c r="D191" s="387">
        <v>236302</v>
      </c>
      <c r="E191" s="244"/>
    </row>
    <row r="192" spans="1:5" hidden="1">
      <c r="A192" s="185"/>
      <c r="B192" s="386" t="s">
        <v>283</v>
      </c>
      <c r="C192" s="387">
        <v>11476</v>
      </c>
      <c r="D192" s="387">
        <v>10252</v>
      </c>
      <c r="E192" s="244"/>
    </row>
    <row r="193" spans="1:5" ht="24" hidden="1">
      <c r="A193" s="185"/>
      <c r="B193" s="386" t="s">
        <v>285</v>
      </c>
      <c r="C193" s="387">
        <v>32095</v>
      </c>
      <c r="D193" s="387">
        <v>22692</v>
      </c>
      <c r="E193" s="244"/>
    </row>
    <row r="194" spans="1:5" ht="24" hidden="1">
      <c r="A194" s="185"/>
      <c r="B194" s="386" t="s">
        <v>302</v>
      </c>
      <c r="C194" s="387">
        <f>SUM(C195:C198)</f>
        <v>608266</v>
      </c>
      <c r="D194" s="387">
        <f>SUM(D195:D198)</f>
        <v>641184</v>
      </c>
      <c r="E194" s="244"/>
    </row>
    <row r="195" spans="1:5" ht="24" hidden="1">
      <c r="A195" s="185"/>
      <c r="B195" s="386" t="s">
        <v>284</v>
      </c>
      <c r="C195" s="387">
        <v>423940</v>
      </c>
      <c r="D195" s="387">
        <v>460797</v>
      </c>
      <c r="E195" s="244"/>
    </row>
    <row r="196" spans="1:5" hidden="1">
      <c r="A196" s="185"/>
      <c r="B196" s="386" t="s">
        <v>282</v>
      </c>
      <c r="C196" s="387">
        <v>164577</v>
      </c>
      <c r="D196" s="387">
        <v>165700</v>
      </c>
      <c r="E196" s="244"/>
    </row>
    <row r="197" spans="1:5" hidden="1">
      <c r="A197" s="185"/>
      <c r="B197" s="386" t="s">
        <v>283</v>
      </c>
      <c r="C197" s="387">
        <v>3249</v>
      </c>
      <c r="D197" s="387">
        <v>3187</v>
      </c>
      <c r="E197" s="244"/>
    </row>
    <row r="198" spans="1:5" ht="24" hidden="1">
      <c r="A198" s="185"/>
      <c r="B198" s="386" t="s">
        <v>285</v>
      </c>
      <c r="C198" s="387">
        <v>16500</v>
      </c>
      <c r="D198" s="387">
        <v>11500</v>
      </c>
      <c r="E198" s="244"/>
    </row>
    <row r="199" spans="1:5" ht="24" hidden="1">
      <c r="A199" s="185"/>
      <c r="B199" s="386" t="s">
        <v>303</v>
      </c>
      <c r="C199" s="387">
        <f>SUM(C200:C203)</f>
        <v>1158229</v>
      </c>
      <c r="D199" s="387">
        <f>SUM(D200:D203)</f>
        <v>1284989</v>
      </c>
      <c r="E199" s="244"/>
    </row>
    <row r="200" spans="1:5" ht="24" hidden="1">
      <c r="A200" s="185"/>
      <c r="B200" s="386" t="s">
        <v>284</v>
      </c>
      <c r="C200" s="387">
        <v>847622</v>
      </c>
      <c r="D200" s="387">
        <v>923631</v>
      </c>
      <c r="E200" s="244"/>
    </row>
    <row r="201" spans="1:5" hidden="1">
      <c r="A201" s="185"/>
      <c r="B201" s="386" t="s">
        <v>282</v>
      </c>
      <c r="C201" s="387">
        <v>268825</v>
      </c>
      <c r="D201" s="387">
        <v>321393</v>
      </c>
      <c r="E201" s="244"/>
    </row>
    <row r="202" spans="1:5" hidden="1">
      <c r="A202" s="185"/>
      <c r="B202" s="386" t="s">
        <v>283</v>
      </c>
      <c r="C202" s="387">
        <v>13282</v>
      </c>
      <c r="D202" s="387">
        <v>16965</v>
      </c>
      <c r="E202" s="244"/>
    </row>
    <row r="203" spans="1:5" ht="24" hidden="1">
      <c r="A203" s="185"/>
      <c r="B203" s="386" t="s">
        <v>285</v>
      </c>
      <c r="C203" s="387">
        <v>28500</v>
      </c>
      <c r="D203" s="387">
        <v>23000</v>
      </c>
      <c r="E203" s="244"/>
    </row>
    <row r="204" spans="1:5" ht="24" hidden="1">
      <c r="A204" s="185"/>
      <c r="B204" s="386" t="s">
        <v>304</v>
      </c>
      <c r="C204" s="387">
        <f>SUM(C205:C208)</f>
        <v>543025</v>
      </c>
      <c r="D204" s="387">
        <f>SUM(D205:D208)</f>
        <v>529007</v>
      </c>
      <c r="E204" s="244"/>
    </row>
    <row r="205" spans="1:5" ht="24" hidden="1">
      <c r="A205" s="185"/>
      <c r="B205" s="386" t="s">
        <v>284</v>
      </c>
      <c r="C205" s="387">
        <v>340183</v>
      </c>
      <c r="D205" s="387">
        <v>371081</v>
      </c>
      <c r="E205" s="244"/>
    </row>
    <row r="206" spans="1:5" hidden="1">
      <c r="A206" s="185"/>
      <c r="B206" s="386" t="s">
        <v>282</v>
      </c>
      <c r="C206" s="387">
        <v>181414</v>
      </c>
      <c r="D206" s="387">
        <v>142628</v>
      </c>
      <c r="E206" s="244"/>
    </row>
    <row r="207" spans="1:5" hidden="1">
      <c r="A207" s="185"/>
      <c r="B207" s="386" t="s">
        <v>283</v>
      </c>
      <c r="C207" s="387">
        <v>2153</v>
      </c>
      <c r="D207" s="387">
        <v>2673</v>
      </c>
      <c r="E207" s="244"/>
    </row>
    <row r="208" spans="1:5" ht="24" hidden="1">
      <c r="A208" s="185"/>
      <c r="B208" s="386" t="s">
        <v>285</v>
      </c>
      <c r="C208" s="387">
        <v>19275</v>
      </c>
      <c r="D208" s="387">
        <v>12625</v>
      </c>
      <c r="E208" s="244"/>
    </row>
    <row r="209" spans="1:5" ht="24" hidden="1">
      <c r="A209" s="185"/>
      <c r="B209" s="386" t="s">
        <v>305</v>
      </c>
      <c r="C209" s="387">
        <f>SUM(C210:C213)</f>
        <v>1624810</v>
      </c>
      <c r="D209" s="387">
        <f>SUM(D210:D213)</f>
        <v>1411509</v>
      </c>
      <c r="E209" s="244"/>
    </row>
    <row r="210" spans="1:5" ht="24" hidden="1">
      <c r="A210" s="185"/>
      <c r="B210" s="386" t="s">
        <v>284</v>
      </c>
      <c r="C210" s="387">
        <v>1009116</v>
      </c>
      <c r="D210" s="387">
        <v>1083925</v>
      </c>
      <c r="E210" s="244"/>
    </row>
    <row r="211" spans="1:5" hidden="1">
      <c r="A211" s="185"/>
      <c r="B211" s="386" t="s">
        <v>282</v>
      </c>
      <c r="C211" s="387">
        <v>496275</v>
      </c>
      <c r="D211" s="387">
        <v>277549</v>
      </c>
      <c r="E211" s="244"/>
    </row>
    <row r="212" spans="1:5" hidden="1">
      <c r="A212" s="185"/>
      <c r="B212" s="386" t="s">
        <v>283</v>
      </c>
      <c r="C212" s="387">
        <v>27024</v>
      </c>
      <c r="D212" s="387">
        <v>13118</v>
      </c>
      <c r="E212" s="244"/>
    </row>
    <row r="213" spans="1:5" ht="24" hidden="1">
      <c r="A213" s="185"/>
      <c r="B213" s="386" t="s">
        <v>285</v>
      </c>
      <c r="C213" s="387">
        <v>92395</v>
      </c>
      <c r="D213" s="387">
        <v>36917</v>
      </c>
      <c r="E213" s="244"/>
    </row>
    <row r="214" spans="1:5" ht="24" hidden="1">
      <c r="A214" s="185"/>
      <c r="B214" s="386" t="s">
        <v>306</v>
      </c>
      <c r="C214" s="387">
        <f>SUM(C215:C218)</f>
        <v>176249</v>
      </c>
      <c r="D214" s="387">
        <f>SUM(D215:D218)</f>
        <v>185820</v>
      </c>
      <c r="E214" s="244"/>
    </row>
    <row r="215" spans="1:5" ht="24" hidden="1">
      <c r="A215" s="185"/>
      <c r="B215" s="386" t="s">
        <v>284</v>
      </c>
      <c r="C215" s="387">
        <v>155716</v>
      </c>
      <c r="D215" s="387">
        <v>171287</v>
      </c>
      <c r="E215" s="244"/>
    </row>
    <row r="216" spans="1:5" hidden="1">
      <c r="A216" s="185"/>
      <c r="B216" s="386" t="s">
        <v>282</v>
      </c>
      <c r="C216" s="387">
        <v>4408</v>
      </c>
      <c r="D216" s="387">
        <v>4408</v>
      </c>
      <c r="E216" s="244"/>
    </row>
    <row r="217" spans="1:5" hidden="1">
      <c r="A217" s="185"/>
      <c r="B217" s="386">
        <v>27</v>
      </c>
      <c r="C217" s="387"/>
      <c r="D217" s="387"/>
      <c r="E217" s="244"/>
    </row>
    <row r="218" spans="1:5" ht="24" hidden="1">
      <c r="A218" s="185"/>
      <c r="B218" s="386" t="s">
        <v>285</v>
      </c>
      <c r="C218" s="387">
        <v>16125</v>
      </c>
      <c r="D218" s="387">
        <v>10125</v>
      </c>
      <c r="E218" s="244"/>
    </row>
    <row r="219" spans="1:5" ht="24" hidden="1">
      <c r="A219" s="185"/>
      <c r="B219" s="386" t="s">
        <v>307</v>
      </c>
      <c r="C219" s="387">
        <f>SUM(C220:C223)</f>
        <v>739479</v>
      </c>
      <c r="D219" s="387">
        <f>SUM(D220:D223)</f>
        <v>717287</v>
      </c>
      <c r="E219" s="244"/>
    </row>
    <row r="220" spans="1:5" ht="24" hidden="1">
      <c r="A220" s="185"/>
      <c r="B220" s="386" t="s">
        <v>284</v>
      </c>
      <c r="C220" s="387">
        <v>545507</v>
      </c>
      <c r="D220" s="387">
        <v>562260</v>
      </c>
      <c r="E220" s="244"/>
    </row>
    <row r="221" spans="1:5" hidden="1">
      <c r="A221" s="185"/>
      <c r="B221" s="386" t="s">
        <v>282</v>
      </c>
      <c r="C221" s="387">
        <v>144562</v>
      </c>
      <c r="D221" s="387">
        <v>129847</v>
      </c>
      <c r="E221" s="244"/>
    </row>
    <row r="222" spans="1:5" hidden="1">
      <c r="A222" s="185"/>
      <c r="B222" s="386" t="s">
        <v>283</v>
      </c>
      <c r="C222" s="387">
        <v>7285</v>
      </c>
      <c r="D222" s="387">
        <v>5055</v>
      </c>
      <c r="E222" s="244"/>
    </row>
    <row r="223" spans="1:5" ht="24" hidden="1">
      <c r="A223" s="185"/>
      <c r="B223" s="386" t="s">
        <v>285</v>
      </c>
      <c r="C223" s="387">
        <v>42125</v>
      </c>
      <c r="D223" s="387">
        <v>20125</v>
      </c>
      <c r="E223" s="244"/>
    </row>
    <row r="224" spans="1:5" ht="24" hidden="1">
      <c r="A224" s="185"/>
      <c r="B224" s="386" t="s">
        <v>308</v>
      </c>
      <c r="C224" s="387">
        <f>SUM(C225:C228)</f>
        <v>733499</v>
      </c>
      <c r="D224" s="387">
        <f>SUM(D225:D228)</f>
        <v>769229</v>
      </c>
      <c r="E224" s="244"/>
    </row>
    <row r="225" spans="1:5" ht="24" hidden="1">
      <c r="A225" s="185"/>
      <c r="B225" s="386" t="s">
        <v>284</v>
      </c>
      <c r="C225" s="387">
        <v>580320</v>
      </c>
      <c r="D225" s="387">
        <v>616206</v>
      </c>
      <c r="E225" s="244"/>
    </row>
    <row r="226" spans="1:5" hidden="1">
      <c r="A226" s="185"/>
      <c r="B226" s="386" t="s">
        <v>282</v>
      </c>
      <c r="C226" s="387">
        <v>128653</v>
      </c>
      <c r="D226" s="387">
        <v>133567</v>
      </c>
      <c r="E226" s="244"/>
    </row>
    <row r="227" spans="1:5" hidden="1">
      <c r="A227" s="185"/>
      <c r="B227" s="386" t="s">
        <v>283</v>
      </c>
      <c r="C227" s="387">
        <v>6176</v>
      </c>
      <c r="D227" s="387">
        <v>5456</v>
      </c>
      <c r="E227" s="244"/>
    </row>
    <row r="228" spans="1:5" ht="24" hidden="1">
      <c r="A228" s="185"/>
      <c r="B228" s="386" t="s">
        <v>285</v>
      </c>
      <c r="C228" s="387">
        <v>18350</v>
      </c>
      <c r="D228" s="387">
        <v>14000</v>
      </c>
      <c r="E228" s="244"/>
    </row>
    <row r="229" spans="1:5" ht="24" hidden="1">
      <c r="A229" s="185"/>
      <c r="B229" s="386" t="s">
        <v>309</v>
      </c>
      <c r="C229" s="387">
        <f>SUM(C230:C233)</f>
        <v>817711</v>
      </c>
      <c r="D229" s="387">
        <f>SUM(D230:D233)</f>
        <v>881809</v>
      </c>
      <c r="E229" s="244"/>
    </row>
    <row r="230" spans="1:5" ht="24" hidden="1">
      <c r="A230" s="185"/>
      <c r="B230" s="386" t="s">
        <v>284</v>
      </c>
      <c r="C230" s="387">
        <v>655652</v>
      </c>
      <c r="D230" s="387">
        <v>715717</v>
      </c>
      <c r="E230" s="244"/>
    </row>
    <row r="231" spans="1:5" hidden="1">
      <c r="A231" s="185"/>
      <c r="B231" s="386" t="s">
        <v>282</v>
      </c>
      <c r="C231" s="387">
        <v>144421</v>
      </c>
      <c r="D231" s="387">
        <v>147530</v>
      </c>
      <c r="E231" s="244"/>
    </row>
    <row r="232" spans="1:5" hidden="1">
      <c r="A232" s="185"/>
      <c r="B232" s="386" t="s">
        <v>283</v>
      </c>
      <c r="C232" s="387">
        <v>6513</v>
      </c>
      <c r="D232" s="387">
        <v>7437</v>
      </c>
      <c r="E232" s="244"/>
    </row>
    <row r="233" spans="1:5" ht="24" hidden="1">
      <c r="A233" s="185"/>
      <c r="B233" s="386" t="s">
        <v>285</v>
      </c>
      <c r="C233" s="387">
        <v>11125</v>
      </c>
      <c r="D233" s="387">
        <v>11125</v>
      </c>
      <c r="E233" s="244"/>
    </row>
    <row r="234" spans="1:5" ht="24" hidden="1">
      <c r="A234" s="185"/>
      <c r="B234" s="386" t="s">
        <v>310</v>
      </c>
      <c r="C234" s="387">
        <f>SUM(C235:C238)</f>
        <v>992659</v>
      </c>
      <c r="D234" s="387">
        <f>SUM(D235:D238)</f>
        <v>1058880</v>
      </c>
      <c r="E234" s="244"/>
    </row>
    <row r="235" spans="1:5" ht="24" hidden="1">
      <c r="A235" s="185"/>
      <c r="B235" s="386" t="s">
        <v>284</v>
      </c>
      <c r="C235" s="387">
        <v>768895</v>
      </c>
      <c r="D235" s="387">
        <v>831184</v>
      </c>
      <c r="E235" s="244"/>
    </row>
    <row r="236" spans="1:5" hidden="1">
      <c r="A236" s="185"/>
      <c r="B236" s="386" t="s">
        <v>282</v>
      </c>
      <c r="C236" s="387">
        <v>191248</v>
      </c>
      <c r="D236" s="387">
        <v>203069</v>
      </c>
      <c r="E236" s="244"/>
    </row>
    <row r="237" spans="1:5" hidden="1">
      <c r="A237" s="185"/>
      <c r="B237" s="386" t="s">
        <v>283</v>
      </c>
      <c r="C237" s="387">
        <v>3657</v>
      </c>
      <c r="D237" s="387">
        <v>3752</v>
      </c>
      <c r="E237" s="244"/>
    </row>
    <row r="238" spans="1:5" ht="24" hidden="1">
      <c r="A238" s="185"/>
      <c r="B238" s="386" t="s">
        <v>285</v>
      </c>
      <c r="C238" s="387">
        <v>28859</v>
      </c>
      <c r="D238" s="387">
        <v>20875</v>
      </c>
      <c r="E238" s="244"/>
    </row>
    <row r="239" spans="1:5" ht="24" hidden="1">
      <c r="A239" s="185"/>
      <c r="B239" s="386" t="s">
        <v>311</v>
      </c>
      <c r="C239" s="387">
        <f>SUM(C240:C243)</f>
        <v>619124</v>
      </c>
      <c r="D239" s="387">
        <f>SUM(D240:D243)</f>
        <v>646132</v>
      </c>
      <c r="E239" s="244"/>
    </row>
    <row r="240" spans="1:5" ht="24" hidden="1">
      <c r="A240" s="185"/>
      <c r="B240" s="386" t="s">
        <v>284</v>
      </c>
      <c r="C240" s="387">
        <v>464007</v>
      </c>
      <c r="D240" s="387">
        <v>508456</v>
      </c>
      <c r="E240" s="244"/>
    </row>
    <row r="241" spans="1:5" hidden="1">
      <c r="A241" s="185"/>
      <c r="B241" s="386" t="s">
        <v>282</v>
      </c>
      <c r="C241" s="387">
        <v>127550</v>
      </c>
      <c r="D241" s="387">
        <v>120004</v>
      </c>
      <c r="E241" s="244"/>
    </row>
    <row r="242" spans="1:5" hidden="1">
      <c r="A242" s="185"/>
      <c r="B242" s="386" t="s">
        <v>283</v>
      </c>
      <c r="C242" s="387">
        <v>3046</v>
      </c>
      <c r="D242" s="387">
        <v>3347</v>
      </c>
      <c r="E242" s="244"/>
    </row>
    <row r="243" spans="1:5" ht="24" hidden="1">
      <c r="A243" s="185"/>
      <c r="B243" s="386" t="s">
        <v>285</v>
      </c>
      <c r="C243" s="387">
        <v>24521</v>
      </c>
      <c r="D243" s="387">
        <v>14325</v>
      </c>
      <c r="E243" s="244"/>
    </row>
    <row r="244" spans="1:5" ht="24" hidden="1">
      <c r="A244" s="185"/>
      <c r="B244" s="386" t="s">
        <v>312</v>
      </c>
      <c r="C244" s="387">
        <f>SUM(C245:C248)</f>
        <v>838037</v>
      </c>
      <c r="D244" s="387">
        <f>SUM(D245:D248)</f>
        <v>901129</v>
      </c>
      <c r="E244" s="244"/>
    </row>
    <row r="245" spans="1:5" ht="24" hidden="1">
      <c r="A245" s="185"/>
      <c r="B245" s="386" t="s">
        <v>284</v>
      </c>
      <c r="C245" s="387">
        <v>673990</v>
      </c>
      <c r="D245" s="387">
        <v>740069</v>
      </c>
      <c r="E245" s="244"/>
    </row>
    <row r="246" spans="1:5" hidden="1">
      <c r="A246" s="185"/>
      <c r="B246" s="386" t="s">
        <v>282</v>
      </c>
      <c r="C246" s="387">
        <v>142476</v>
      </c>
      <c r="D246" s="387">
        <v>144566</v>
      </c>
      <c r="E246" s="244"/>
    </row>
    <row r="247" spans="1:5" hidden="1">
      <c r="A247" s="185"/>
      <c r="B247" s="386" t="s">
        <v>283</v>
      </c>
      <c r="C247" s="387">
        <v>2121</v>
      </c>
      <c r="D247" s="387">
        <v>3044</v>
      </c>
      <c r="E247" s="244"/>
    </row>
    <row r="248" spans="1:5" ht="24" hidden="1">
      <c r="A248" s="185"/>
      <c r="B248" s="386" t="s">
        <v>285</v>
      </c>
      <c r="C248" s="387">
        <v>19450</v>
      </c>
      <c r="D248" s="387">
        <v>13450</v>
      </c>
      <c r="E248" s="244"/>
    </row>
    <row r="249" spans="1:5" ht="24" hidden="1">
      <c r="A249" s="185"/>
      <c r="B249" s="386" t="s">
        <v>313</v>
      </c>
      <c r="C249" s="387">
        <f>SUM(C250:C253)</f>
        <v>705072</v>
      </c>
      <c r="D249" s="387">
        <f>SUM(D250:D253)</f>
        <v>708391</v>
      </c>
      <c r="E249" s="244"/>
    </row>
    <row r="250" spans="1:5" ht="24" hidden="1">
      <c r="A250" s="185"/>
      <c r="B250" s="386" t="s">
        <v>284</v>
      </c>
      <c r="C250" s="387">
        <v>445994</v>
      </c>
      <c r="D250" s="387">
        <v>472593</v>
      </c>
      <c r="E250" s="244"/>
    </row>
    <row r="251" spans="1:5" hidden="1">
      <c r="A251" s="185"/>
      <c r="B251" s="386" t="s">
        <v>282</v>
      </c>
      <c r="C251" s="387">
        <v>198078</v>
      </c>
      <c r="D251" s="387">
        <v>196348</v>
      </c>
      <c r="E251" s="244"/>
    </row>
    <row r="252" spans="1:5" hidden="1">
      <c r="A252" s="185"/>
      <c r="B252" s="386" t="s">
        <v>283</v>
      </c>
      <c r="C252" s="387">
        <v>9500</v>
      </c>
      <c r="D252" s="387">
        <v>8450</v>
      </c>
      <c r="E252" s="244"/>
    </row>
    <row r="253" spans="1:5" ht="24" hidden="1">
      <c r="A253" s="185"/>
      <c r="B253" s="386" t="s">
        <v>285</v>
      </c>
      <c r="C253" s="387">
        <v>51500</v>
      </c>
      <c r="D253" s="387">
        <v>31000</v>
      </c>
      <c r="E253" s="244"/>
    </row>
    <row r="254" spans="1:5" ht="24" hidden="1">
      <c r="A254" s="185"/>
      <c r="B254" s="386" t="s">
        <v>314</v>
      </c>
      <c r="C254" s="387">
        <f>SUM(C255:C258)</f>
        <v>1128292</v>
      </c>
      <c r="D254" s="387">
        <f>SUM(D255:D258)</f>
        <v>1470095</v>
      </c>
      <c r="E254" s="244"/>
    </row>
    <row r="255" spans="1:5" ht="24" hidden="1">
      <c r="A255" s="185"/>
      <c r="B255" s="386" t="s">
        <v>284</v>
      </c>
      <c r="C255" s="387">
        <v>905480</v>
      </c>
      <c r="D255" s="387">
        <v>947754</v>
      </c>
      <c r="E255" s="244"/>
    </row>
    <row r="256" spans="1:5" hidden="1">
      <c r="A256" s="185"/>
      <c r="B256" s="386" t="s">
        <v>282</v>
      </c>
      <c r="C256" s="387">
        <v>164134</v>
      </c>
      <c r="D256" s="387">
        <v>413865</v>
      </c>
      <c r="E256" s="244"/>
    </row>
    <row r="257" spans="1:5" hidden="1">
      <c r="A257" s="185"/>
      <c r="B257" s="386" t="s">
        <v>283</v>
      </c>
      <c r="C257" s="387">
        <v>9553</v>
      </c>
      <c r="D257" s="387">
        <v>10476</v>
      </c>
      <c r="E257" s="244"/>
    </row>
    <row r="258" spans="1:5" ht="24" hidden="1">
      <c r="A258" s="185"/>
      <c r="B258" s="386" t="s">
        <v>285</v>
      </c>
      <c r="C258" s="387">
        <v>49125</v>
      </c>
      <c r="D258" s="387">
        <v>98000</v>
      </c>
      <c r="E258" s="244"/>
    </row>
    <row r="259" spans="1:5" ht="24" hidden="1">
      <c r="A259" s="185"/>
      <c r="B259" s="386" t="s">
        <v>315</v>
      </c>
      <c r="C259" s="387">
        <f>SUM(C260:C263)</f>
        <v>773313</v>
      </c>
      <c r="D259" s="387">
        <f>SUM(D260:D263)</f>
        <v>745591</v>
      </c>
      <c r="E259" s="244"/>
    </row>
    <row r="260" spans="1:5" ht="24" hidden="1">
      <c r="A260" s="185"/>
      <c r="B260" s="386" t="s">
        <v>284</v>
      </c>
      <c r="C260" s="387">
        <v>532365</v>
      </c>
      <c r="D260" s="387">
        <v>561101</v>
      </c>
      <c r="E260" s="244"/>
    </row>
    <row r="261" spans="1:5" hidden="1">
      <c r="A261" s="185"/>
      <c r="B261" s="386" t="s">
        <v>282</v>
      </c>
      <c r="C261" s="387">
        <v>178601</v>
      </c>
      <c r="D261" s="387">
        <v>158660</v>
      </c>
      <c r="E261" s="244"/>
    </row>
    <row r="262" spans="1:5" hidden="1">
      <c r="A262" s="185"/>
      <c r="B262" s="386" t="s">
        <v>283</v>
      </c>
      <c r="C262" s="387">
        <v>8404</v>
      </c>
      <c r="D262" s="387">
        <v>4805</v>
      </c>
      <c r="E262" s="244"/>
    </row>
    <row r="263" spans="1:5" ht="24" hidden="1">
      <c r="A263" s="185"/>
      <c r="B263" s="386" t="s">
        <v>285</v>
      </c>
      <c r="C263" s="387">
        <v>53943</v>
      </c>
      <c r="D263" s="387">
        <v>21025</v>
      </c>
      <c r="E263" s="244"/>
    </row>
    <row r="264" spans="1:5" ht="24" hidden="1">
      <c r="A264" s="185"/>
      <c r="B264" s="386" t="s">
        <v>316</v>
      </c>
      <c r="C264" s="387">
        <f>SUM(C265:C268)</f>
        <v>1055361</v>
      </c>
      <c r="D264" s="387">
        <f>SUM(D265:D268)</f>
        <v>997804</v>
      </c>
      <c r="E264" s="244"/>
    </row>
    <row r="265" spans="1:5" ht="24" hidden="1">
      <c r="A265" s="185"/>
      <c r="B265" s="386" t="s">
        <v>284</v>
      </c>
      <c r="C265" s="387">
        <v>580955</v>
      </c>
      <c r="D265" s="387">
        <v>633050</v>
      </c>
      <c r="E265" s="244"/>
    </row>
    <row r="266" spans="1:5" hidden="1">
      <c r="A266" s="185"/>
      <c r="B266" s="386" t="s">
        <v>282</v>
      </c>
      <c r="C266" s="387">
        <v>443021</v>
      </c>
      <c r="D266" s="387">
        <v>344410</v>
      </c>
      <c r="E266" s="244"/>
    </row>
    <row r="267" spans="1:5" hidden="1">
      <c r="A267" s="185"/>
      <c r="B267" s="386" t="s">
        <v>283</v>
      </c>
      <c r="C267" s="387">
        <v>6035</v>
      </c>
      <c r="D267" s="387">
        <v>5344</v>
      </c>
      <c r="E267" s="244"/>
    </row>
    <row r="268" spans="1:5" ht="24" hidden="1">
      <c r="A268" s="185"/>
      <c r="B268" s="386" t="s">
        <v>285</v>
      </c>
      <c r="C268" s="387">
        <v>25350</v>
      </c>
      <c r="D268" s="387">
        <v>15000</v>
      </c>
      <c r="E268" s="244"/>
    </row>
    <row r="269" spans="1:5" ht="24" hidden="1">
      <c r="A269" s="185"/>
      <c r="B269" s="386" t="s">
        <v>317</v>
      </c>
      <c r="C269" s="387">
        <f>SUM(C270:C273)</f>
        <v>980698</v>
      </c>
      <c r="D269" s="387">
        <f>SUM(D270:D273)</f>
        <v>1045695</v>
      </c>
      <c r="E269" s="244"/>
    </row>
    <row r="270" spans="1:5" ht="24" hidden="1">
      <c r="A270" s="185"/>
      <c r="B270" s="386" t="s">
        <v>284</v>
      </c>
      <c r="C270" s="387">
        <v>693644</v>
      </c>
      <c r="D270" s="387">
        <v>756113</v>
      </c>
      <c r="E270" s="244"/>
    </row>
    <row r="271" spans="1:5" hidden="1">
      <c r="A271" s="185"/>
      <c r="B271" s="386" t="s">
        <v>282</v>
      </c>
      <c r="C271" s="387">
        <v>217755</v>
      </c>
      <c r="D271" s="387">
        <v>234359</v>
      </c>
      <c r="E271" s="244"/>
    </row>
    <row r="272" spans="1:5" hidden="1">
      <c r="A272" s="185"/>
      <c r="B272" s="386" t="s">
        <v>283</v>
      </c>
      <c r="C272" s="387">
        <v>12299</v>
      </c>
      <c r="D272" s="387">
        <v>13223</v>
      </c>
      <c r="E272" s="244"/>
    </row>
    <row r="273" spans="1:5" ht="24" hidden="1">
      <c r="A273" s="185"/>
      <c r="B273" s="386" t="s">
        <v>285</v>
      </c>
      <c r="C273" s="387">
        <v>57000</v>
      </c>
      <c r="D273" s="387">
        <v>42000</v>
      </c>
      <c r="E273" s="244"/>
    </row>
    <row r="274" spans="1:5" ht="24" hidden="1">
      <c r="A274" s="185"/>
      <c r="B274" s="386" t="s">
        <v>318</v>
      </c>
      <c r="C274" s="387">
        <f>SUM(C275:C278)</f>
        <v>1056531</v>
      </c>
      <c r="D274" s="387">
        <f>SUM(D275:D278)</f>
        <v>1118418</v>
      </c>
      <c r="E274" s="244"/>
    </row>
    <row r="275" spans="1:5" ht="24" hidden="1">
      <c r="A275" s="185"/>
      <c r="B275" s="386" t="s">
        <v>284</v>
      </c>
      <c r="C275" s="387">
        <v>746458</v>
      </c>
      <c r="D275" s="387">
        <v>816315</v>
      </c>
      <c r="E275" s="244"/>
    </row>
    <row r="276" spans="1:5" hidden="1">
      <c r="A276" s="185"/>
      <c r="B276" s="386" t="s">
        <v>282</v>
      </c>
      <c r="C276" s="387">
        <v>274544</v>
      </c>
      <c r="D276" s="387">
        <v>275650</v>
      </c>
      <c r="E276" s="244"/>
    </row>
    <row r="277" spans="1:5" hidden="1">
      <c r="A277" s="185"/>
      <c r="B277" s="386" t="s">
        <v>283</v>
      </c>
      <c r="C277" s="387">
        <v>10907</v>
      </c>
      <c r="D277" s="387">
        <v>11831</v>
      </c>
      <c r="E277" s="244"/>
    </row>
    <row r="278" spans="1:5" ht="24" hidden="1">
      <c r="A278" s="185"/>
      <c r="B278" s="386" t="s">
        <v>285</v>
      </c>
      <c r="C278" s="387">
        <v>24622</v>
      </c>
      <c r="D278" s="387">
        <v>14622</v>
      </c>
      <c r="E278" s="244"/>
    </row>
    <row r="279" spans="1:5" ht="24" hidden="1">
      <c r="A279" s="185"/>
      <c r="B279" s="386" t="s">
        <v>319</v>
      </c>
      <c r="C279" s="387">
        <f>SUM(C280:C283)</f>
        <v>741327</v>
      </c>
      <c r="D279" s="387">
        <f>SUM(D280:D283)</f>
        <v>788068</v>
      </c>
      <c r="E279" s="244"/>
    </row>
    <row r="280" spans="1:5" ht="24" hidden="1">
      <c r="A280" s="185"/>
      <c r="B280" s="386" t="s">
        <v>284</v>
      </c>
      <c r="C280" s="387">
        <v>547627</v>
      </c>
      <c r="D280" s="387">
        <v>600905</v>
      </c>
      <c r="E280" s="244"/>
    </row>
    <row r="281" spans="1:5" hidden="1">
      <c r="A281" s="185"/>
      <c r="B281" s="386" t="s">
        <v>282</v>
      </c>
      <c r="C281" s="387">
        <v>175518</v>
      </c>
      <c r="D281" s="387">
        <v>173057</v>
      </c>
      <c r="E281" s="244"/>
    </row>
    <row r="282" spans="1:5" hidden="1">
      <c r="A282" s="185"/>
      <c r="B282" s="386" t="s">
        <v>283</v>
      </c>
      <c r="C282" s="387">
        <v>2490</v>
      </c>
      <c r="D282" s="387">
        <v>3414</v>
      </c>
      <c r="E282" s="244"/>
    </row>
    <row r="283" spans="1:5" ht="24" hidden="1">
      <c r="A283" s="185"/>
      <c r="B283" s="386" t="s">
        <v>285</v>
      </c>
      <c r="C283" s="387">
        <v>15692</v>
      </c>
      <c r="D283" s="387">
        <v>10692</v>
      </c>
      <c r="E283" s="244"/>
    </row>
    <row r="284" spans="1:5" ht="24" hidden="1">
      <c r="A284" s="185"/>
      <c r="B284" s="386" t="s">
        <v>320</v>
      </c>
      <c r="C284" s="387">
        <f>SUM(C285:C288)</f>
        <v>890692</v>
      </c>
      <c r="D284" s="387">
        <f>SUM(D285:D288)</f>
        <v>981647</v>
      </c>
      <c r="E284" s="244"/>
    </row>
    <row r="285" spans="1:5" ht="24" hidden="1">
      <c r="A285" s="185"/>
      <c r="B285" s="386" t="s">
        <v>284</v>
      </c>
      <c r="C285" s="387">
        <v>686988</v>
      </c>
      <c r="D285" s="387">
        <v>743890</v>
      </c>
      <c r="E285" s="244"/>
    </row>
    <row r="286" spans="1:5" hidden="1">
      <c r="A286" s="185"/>
      <c r="B286" s="386" t="s">
        <v>282</v>
      </c>
      <c r="C286" s="387">
        <v>172435</v>
      </c>
      <c r="D286" s="387">
        <v>217534</v>
      </c>
      <c r="E286" s="244"/>
    </row>
    <row r="287" spans="1:5" hidden="1">
      <c r="A287" s="185"/>
      <c r="B287" s="386" t="s">
        <v>283</v>
      </c>
      <c r="C287" s="387">
        <v>3072</v>
      </c>
      <c r="D287" s="387">
        <v>3130</v>
      </c>
      <c r="E287" s="244"/>
    </row>
    <row r="288" spans="1:5" ht="24" hidden="1">
      <c r="A288" s="185"/>
      <c r="B288" s="386" t="s">
        <v>285</v>
      </c>
      <c r="C288" s="387">
        <v>28197</v>
      </c>
      <c r="D288" s="387">
        <v>17093</v>
      </c>
      <c r="E288" s="244"/>
    </row>
    <row r="289" spans="1:5" ht="24" hidden="1">
      <c r="A289" s="185"/>
      <c r="B289" s="386" t="s">
        <v>321</v>
      </c>
      <c r="C289" s="387">
        <f>SUM(C290:C293)</f>
        <v>674494</v>
      </c>
      <c r="D289" s="387">
        <f>SUM(D290:D293)</f>
        <v>722218</v>
      </c>
      <c r="E289" s="244"/>
    </row>
    <row r="290" spans="1:5" ht="24" hidden="1">
      <c r="A290" s="185"/>
      <c r="B290" s="386" t="s">
        <v>284</v>
      </c>
      <c r="C290" s="387">
        <v>531136</v>
      </c>
      <c r="D290" s="387">
        <v>570249</v>
      </c>
      <c r="E290" s="244"/>
    </row>
    <row r="291" spans="1:5" hidden="1">
      <c r="A291" s="185"/>
      <c r="B291" s="386" t="s">
        <v>282</v>
      </c>
      <c r="C291" s="387">
        <v>127680</v>
      </c>
      <c r="D291" s="387">
        <v>136210</v>
      </c>
      <c r="E291" s="244"/>
    </row>
    <row r="292" spans="1:5" hidden="1">
      <c r="A292" s="185"/>
      <c r="B292" s="386" t="s">
        <v>283</v>
      </c>
      <c r="C292" s="387">
        <v>4553</v>
      </c>
      <c r="D292" s="387">
        <v>4634</v>
      </c>
      <c r="E292" s="244"/>
    </row>
    <row r="293" spans="1:5" ht="24" hidden="1">
      <c r="A293" s="185"/>
      <c r="B293" s="386" t="s">
        <v>285</v>
      </c>
      <c r="C293" s="387">
        <v>11125</v>
      </c>
      <c r="D293" s="387">
        <v>11125</v>
      </c>
      <c r="E293" s="244"/>
    </row>
    <row r="294" spans="1:5" ht="24" hidden="1">
      <c r="A294" s="185"/>
      <c r="B294" s="386" t="s">
        <v>322</v>
      </c>
      <c r="C294" s="387">
        <f>SUM(C295:C298)</f>
        <v>805961</v>
      </c>
      <c r="D294" s="387">
        <f>SUM(D295:D298)</f>
        <v>849998</v>
      </c>
      <c r="E294" s="244"/>
    </row>
    <row r="295" spans="1:5" ht="24" hidden="1">
      <c r="A295" s="185"/>
      <c r="B295" s="386" t="s">
        <v>284</v>
      </c>
      <c r="C295" s="387">
        <v>576069</v>
      </c>
      <c r="D295" s="387">
        <v>627675</v>
      </c>
      <c r="E295" s="244"/>
    </row>
    <row r="296" spans="1:5" hidden="1">
      <c r="A296" s="185"/>
      <c r="B296" s="386" t="s">
        <v>282</v>
      </c>
      <c r="C296" s="387">
        <v>184445</v>
      </c>
      <c r="D296" s="387">
        <v>187452</v>
      </c>
      <c r="E296" s="244"/>
    </row>
    <row r="297" spans="1:5" hidden="1">
      <c r="A297" s="185"/>
      <c r="B297" s="386" t="s">
        <v>283</v>
      </c>
      <c r="C297" s="387">
        <v>8947</v>
      </c>
      <c r="D297" s="387">
        <v>9871</v>
      </c>
      <c r="E297" s="244"/>
    </row>
    <row r="298" spans="1:5" ht="24" hidden="1">
      <c r="A298" s="185"/>
      <c r="B298" s="386" t="s">
        <v>285</v>
      </c>
      <c r="C298" s="387">
        <v>36500</v>
      </c>
      <c r="D298" s="387">
        <v>25000</v>
      </c>
      <c r="E298" s="244"/>
    </row>
    <row r="299" spans="1:5" ht="24" hidden="1">
      <c r="A299" s="185"/>
      <c r="B299" s="386" t="s">
        <v>323</v>
      </c>
      <c r="C299" s="387">
        <f>SUM(C300:C303)</f>
        <v>1087960</v>
      </c>
      <c r="D299" s="387">
        <f>SUM(D300:D303)</f>
        <v>1047590</v>
      </c>
      <c r="E299" s="244"/>
    </row>
    <row r="300" spans="1:5" ht="24" hidden="1">
      <c r="A300" s="185"/>
      <c r="B300" s="386" t="s">
        <v>284</v>
      </c>
      <c r="C300" s="387">
        <v>730464</v>
      </c>
      <c r="D300" s="387">
        <v>784310</v>
      </c>
      <c r="E300" s="244"/>
    </row>
    <row r="301" spans="1:5" hidden="1">
      <c r="A301" s="185"/>
      <c r="B301" s="386" t="s">
        <v>282</v>
      </c>
      <c r="C301" s="387">
        <v>262909</v>
      </c>
      <c r="D301" s="387">
        <v>200725</v>
      </c>
      <c r="E301" s="244"/>
    </row>
    <row r="302" spans="1:5" hidden="1">
      <c r="A302" s="185"/>
      <c r="B302" s="386" t="s">
        <v>283</v>
      </c>
      <c r="C302" s="387">
        <v>16618</v>
      </c>
      <c r="D302" s="387">
        <v>12555</v>
      </c>
      <c r="E302" s="244"/>
    </row>
    <row r="303" spans="1:5" ht="24" hidden="1">
      <c r="A303" s="185"/>
      <c r="B303" s="386" t="s">
        <v>285</v>
      </c>
      <c r="C303" s="387">
        <v>77969</v>
      </c>
      <c r="D303" s="387">
        <v>50000</v>
      </c>
      <c r="E303" s="244"/>
    </row>
    <row r="304" spans="1:5" ht="36" hidden="1">
      <c r="A304" s="185"/>
      <c r="B304" s="386" t="s">
        <v>324</v>
      </c>
      <c r="C304" s="387">
        <f>SUM(C305:C308)</f>
        <v>874214</v>
      </c>
      <c r="D304" s="387">
        <f>SUM(D305:D308)</f>
        <v>901164</v>
      </c>
      <c r="E304" s="244"/>
    </row>
    <row r="305" spans="1:5" ht="24" hidden="1">
      <c r="A305" s="185"/>
      <c r="B305" s="386" t="s">
        <v>284</v>
      </c>
      <c r="C305" s="387">
        <v>686909</v>
      </c>
      <c r="D305" s="387">
        <v>726399</v>
      </c>
      <c r="E305" s="244"/>
    </row>
    <row r="306" spans="1:5" hidden="1">
      <c r="A306" s="185"/>
      <c r="B306" s="386" t="s">
        <v>282</v>
      </c>
      <c r="C306" s="387">
        <v>153503</v>
      </c>
      <c r="D306" s="387">
        <v>149529</v>
      </c>
      <c r="E306" s="244"/>
    </row>
    <row r="307" spans="1:5" hidden="1">
      <c r="A307" s="185"/>
      <c r="B307" s="386" t="s">
        <v>283</v>
      </c>
      <c r="C307" s="387">
        <v>8639</v>
      </c>
      <c r="D307" s="387">
        <v>7044</v>
      </c>
      <c r="E307" s="244"/>
    </row>
    <row r="308" spans="1:5" ht="24" hidden="1">
      <c r="A308" s="185"/>
      <c r="B308" s="386" t="s">
        <v>285</v>
      </c>
      <c r="C308" s="387">
        <v>25163</v>
      </c>
      <c r="D308" s="387">
        <v>18192</v>
      </c>
      <c r="E308" s="244"/>
    </row>
    <row r="309" spans="1:5" ht="24" hidden="1">
      <c r="A309" s="185"/>
      <c r="B309" s="386" t="s">
        <v>325</v>
      </c>
      <c r="C309" s="387">
        <f>SUM(C310:C313)</f>
        <v>1031497</v>
      </c>
      <c r="D309" s="387">
        <f>SUM(D310:D313)</f>
        <v>1055988</v>
      </c>
      <c r="E309" s="244"/>
    </row>
    <row r="310" spans="1:5" ht="24" hidden="1">
      <c r="A310" s="185"/>
      <c r="B310" s="386" t="s">
        <v>284</v>
      </c>
      <c r="C310" s="387">
        <v>720099</v>
      </c>
      <c r="D310" s="387">
        <v>768079</v>
      </c>
      <c r="E310" s="244"/>
    </row>
    <row r="311" spans="1:5" hidden="1">
      <c r="A311" s="185"/>
      <c r="B311" s="386" t="s">
        <v>282</v>
      </c>
      <c r="C311" s="387">
        <v>253366</v>
      </c>
      <c r="D311" s="387">
        <v>246354</v>
      </c>
      <c r="E311" s="244"/>
    </row>
    <row r="312" spans="1:5" hidden="1">
      <c r="A312" s="185"/>
      <c r="B312" s="386" t="s">
        <v>283</v>
      </c>
      <c r="C312" s="387">
        <v>10953</v>
      </c>
      <c r="D312" s="387">
        <v>9476</v>
      </c>
      <c r="E312" s="244"/>
    </row>
    <row r="313" spans="1:5" ht="24" hidden="1">
      <c r="A313" s="185"/>
      <c r="B313" s="386" t="s">
        <v>285</v>
      </c>
      <c r="C313" s="387">
        <v>47079</v>
      </c>
      <c r="D313" s="387">
        <v>32079</v>
      </c>
      <c r="E313" s="244"/>
    </row>
    <row r="314" spans="1:5" ht="24" hidden="1">
      <c r="A314" s="185"/>
      <c r="B314" s="386" t="s">
        <v>326</v>
      </c>
      <c r="C314" s="387">
        <f>SUM(C315:C318)</f>
        <v>761557</v>
      </c>
      <c r="D314" s="387">
        <f>SUM(D315:D318)</f>
        <v>808268</v>
      </c>
      <c r="E314" s="244"/>
    </row>
    <row r="315" spans="1:5" ht="24" hidden="1">
      <c r="A315" s="185"/>
      <c r="B315" s="386" t="s">
        <v>284</v>
      </c>
      <c r="C315" s="387">
        <v>564210</v>
      </c>
      <c r="D315" s="387">
        <v>618981</v>
      </c>
      <c r="E315" s="244"/>
    </row>
    <row r="316" spans="1:5" hidden="1">
      <c r="A316" s="185"/>
      <c r="B316" s="386" t="s">
        <v>282</v>
      </c>
      <c r="C316" s="387">
        <v>160596</v>
      </c>
      <c r="D316" s="387">
        <v>156974</v>
      </c>
      <c r="E316" s="244"/>
    </row>
    <row r="317" spans="1:5" hidden="1">
      <c r="A317" s="185"/>
      <c r="B317" s="386" t="s">
        <v>283</v>
      </c>
      <c r="C317" s="387">
        <v>3053</v>
      </c>
      <c r="D317" s="387">
        <v>3562</v>
      </c>
      <c r="E317" s="244"/>
    </row>
    <row r="318" spans="1:5" ht="24" hidden="1">
      <c r="A318" s="185"/>
      <c r="B318" s="386" t="s">
        <v>285</v>
      </c>
      <c r="C318" s="387">
        <v>33698</v>
      </c>
      <c r="D318" s="387">
        <v>28751</v>
      </c>
      <c r="E318" s="244"/>
    </row>
    <row r="319" spans="1:5" ht="24" hidden="1">
      <c r="A319" s="185"/>
      <c r="B319" s="386" t="s">
        <v>327</v>
      </c>
      <c r="C319" s="387">
        <f>SUM(C320:C323)</f>
        <v>1345761</v>
      </c>
      <c r="D319" s="387">
        <f>SUM(D320:D323)</f>
        <v>1446579</v>
      </c>
      <c r="E319" s="244"/>
    </row>
    <row r="320" spans="1:5" ht="24" hidden="1">
      <c r="A320" s="185"/>
      <c r="B320" s="386" t="s">
        <v>284</v>
      </c>
      <c r="C320" s="387">
        <v>1087627</v>
      </c>
      <c r="D320" s="387">
        <v>1189728</v>
      </c>
      <c r="E320" s="244"/>
    </row>
    <row r="321" spans="1:5" hidden="1">
      <c r="A321" s="185"/>
      <c r="B321" s="386" t="s">
        <v>282</v>
      </c>
      <c r="C321" s="387">
        <v>194858</v>
      </c>
      <c r="D321" s="387">
        <v>204299</v>
      </c>
      <c r="E321" s="244"/>
    </row>
    <row r="322" spans="1:5" hidden="1">
      <c r="A322" s="185"/>
      <c r="B322" s="386" t="s">
        <v>283</v>
      </c>
      <c r="C322" s="387">
        <v>9678</v>
      </c>
      <c r="D322" s="387">
        <v>10042</v>
      </c>
      <c r="E322" s="244"/>
    </row>
    <row r="323" spans="1:5" ht="24" hidden="1">
      <c r="A323" s="185"/>
      <c r="B323" s="386" t="s">
        <v>285</v>
      </c>
      <c r="C323" s="387">
        <v>53598</v>
      </c>
      <c r="D323" s="387">
        <v>42510</v>
      </c>
      <c r="E323" s="244"/>
    </row>
    <row r="324" spans="1:5" ht="24" hidden="1">
      <c r="A324" s="185"/>
      <c r="B324" s="386" t="s">
        <v>328</v>
      </c>
      <c r="C324" s="387">
        <f>SUM(C325:C328)</f>
        <v>1036281</v>
      </c>
      <c r="D324" s="387">
        <f>SUM(D325:D328)</f>
        <v>1099050</v>
      </c>
      <c r="E324" s="244"/>
    </row>
    <row r="325" spans="1:5" ht="24" hidden="1">
      <c r="A325" s="185"/>
      <c r="B325" s="386" t="s">
        <v>284</v>
      </c>
      <c r="C325" s="387">
        <v>799517</v>
      </c>
      <c r="D325" s="387">
        <v>862828</v>
      </c>
      <c r="E325" s="244"/>
    </row>
    <row r="326" spans="1:5" hidden="1">
      <c r="A326" s="185"/>
      <c r="B326" s="386" t="s">
        <v>282</v>
      </c>
      <c r="C326" s="387">
        <v>214205</v>
      </c>
      <c r="D326" s="387">
        <v>213273</v>
      </c>
      <c r="E326" s="244"/>
    </row>
    <row r="327" spans="1:5" hidden="1">
      <c r="A327" s="185"/>
      <c r="B327" s="386" t="s">
        <v>283</v>
      </c>
      <c r="C327" s="387">
        <v>9741</v>
      </c>
      <c r="D327" s="387">
        <v>10131</v>
      </c>
      <c r="E327" s="244"/>
    </row>
    <row r="328" spans="1:5" ht="24" hidden="1">
      <c r="A328" s="185"/>
      <c r="B328" s="386" t="s">
        <v>285</v>
      </c>
      <c r="C328" s="387">
        <v>12818</v>
      </c>
      <c r="D328" s="387">
        <v>12818</v>
      </c>
      <c r="E328" s="244"/>
    </row>
    <row r="329" spans="1:5" ht="24" hidden="1">
      <c r="A329" s="185"/>
      <c r="B329" s="386" t="s">
        <v>329</v>
      </c>
      <c r="C329" s="387">
        <f>SUM(C330:C333)</f>
        <v>828298</v>
      </c>
      <c r="D329" s="387">
        <f>SUM(D330:D333)</f>
        <v>896645</v>
      </c>
      <c r="E329" s="244"/>
    </row>
    <row r="330" spans="1:5" ht="24" hidden="1">
      <c r="A330" s="185"/>
      <c r="B330" s="386" t="s">
        <v>284</v>
      </c>
      <c r="C330" s="387">
        <v>540435</v>
      </c>
      <c r="D330" s="387">
        <v>592974</v>
      </c>
      <c r="E330" s="244"/>
    </row>
    <row r="331" spans="1:5" hidden="1">
      <c r="A331" s="185"/>
      <c r="B331" s="386" t="s">
        <v>282</v>
      </c>
      <c r="C331" s="387">
        <v>236782</v>
      </c>
      <c r="D331" s="387">
        <v>251800</v>
      </c>
      <c r="E331" s="244"/>
    </row>
    <row r="332" spans="1:5" hidden="1">
      <c r="A332" s="185"/>
      <c r="B332" s="386" t="s">
        <v>283</v>
      </c>
      <c r="C332" s="387">
        <v>1081</v>
      </c>
      <c r="D332" s="387">
        <v>1871</v>
      </c>
      <c r="E332" s="244"/>
    </row>
    <row r="333" spans="1:5" ht="24" hidden="1">
      <c r="A333" s="185"/>
      <c r="B333" s="386" t="s">
        <v>285</v>
      </c>
      <c r="C333" s="387">
        <v>50000</v>
      </c>
      <c r="D333" s="387">
        <v>50000</v>
      </c>
      <c r="E333" s="244"/>
    </row>
    <row r="334" spans="1:5" ht="24" hidden="1">
      <c r="A334" s="185"/>
      <c r="B334" s="386" t="s">
        <v>330</v>
      </c>
      <c r="C334" s="387">
        <f>SUM(C335:C338)</f>
        <v>514308</v>
      </c>
      <c r="D334" s="387">
        <f>SUM(D335:D338)</f>
        <v>545819</v>
      </c>
      <c r="E334" s="244"/>
    </row>
    <row r="335" spans="1:5" ht="24" hidden="1">
      <c r="A335" s="185"/>
      <c r="B335" s="386" t="s">
        <v>284</v>
      </c>
      <c r="C335" s="387">
        <v>395038</v>
      </c>
      <c r="D335" s="387">
        <v>430747</v>
      </c>
      <c r="E335" s="244"/>
    </row>
    <row r="336" spans="1:5" hidden="1">
      <c r="A336" s="185"/>
      <c r="B336" s="386" t="s">
        <v>282</v>
      </c>
      <c r="C336" s="387">
        <v>105882</v>
      </c>
      <c r="D336" s="387">
        <v>101017</v>
      </c>
      <c r="E336" s="244"/>
    </row>
    <row r="337" spans="1:5" hidden="1">
      <c r="A337" s="185"/>
      <c r="B337" s="386" t="s">
        <v>283</v>
      </c>
      <c r="C337" s="387">
        <v>1263</v>
      </c>
      <c r="D337" s="387">
        <v>1930</v>
      </c>
      <c r="E337" s="244"/>
    </row>
    <row r="338" spans="1:5" ht="24" hidden="1">
      <c r="A338" s="185"/>
      <c r="B338" s="386" t="s">
        <v>285</v>
      </c>
      <c r="C338" s="387">
        <v>12125</v>
      </c>
      <c r="D338" s="387">
        <v>12125</v>
      </c>
      <c r="E338" s="244"/>
    </row>
    <row r="339" spans="1:5" ht="36" hidden="1">
      <c r="A339" s="185"/>
      <c r="B339" s="386" t="s">
        <v>331</v>
      </c>
      <c r="C339" s="387">
        <f>SUM(C340:C343)</f>
        <v>1549548</v>
      </c>
      <c r="D339" s="387">
        <f>SUM(D340:D343)</f>
        <v>1619936</v>
      </c>
      <c r="E339" s="244"/>
    </row>
    <row r="340" spans="1:5" ht="24" hidden="1">
      <c r="A340" s="185"/>
      <c r="B340" s="386" t="s">
        <v>284</v>
      </c>
      <c r="C340" s="387">
        <v>1254628</v>
      </c>
      <c r="D340" s="387">
        <v>1334890</v>
      </c>
      <c r="E340" s="244"/>
    </row>
    <row r="341" spans="1:5" hidden="1">
      <c r="A341" s="185"/>
      <c r="B341" s="386" t="s">
        <v>282</v>
      </c>
      <c r="C341" s="387">
        <v>244051</v>
      </c>
      <c r="D341" s="387">
        <v>242506</v>
      </c>
      <c r="E341" s="244"/>
    </row>
    <row r="342" spans="1:5" hidden="1">
      <c r="A342" s="185"/>
      <c r="B342" s="386" t="s">
        <v>283</v>
      </c>
      <c r="C342" s="387">
        <v>14439</v>
      </c>
      <c r="D342" s="387">
        <v>13160</v>
      </c>
      <c r="E342" s="244"/>
    </row>
    <row r="343" spans="1:5" ht="24" hidden="1">
      <c r="A343" s="185"/>
      <c r="B343" s="386" t="s">
        <v>285</v>
      </c>
      <c r="C343" s="387">
        <v>36430</v>
      </c>
      <c r="D343" s="387">
        <v>29380</v>
      </c>
      <c r="E343" s="244"/>
    </row>
    <row r="344" spans="1:5" ht="24" hidden="1">
      <c r="A344" s="185"/>
      <c r="B344" s="386" t="s">
        <v>332</v>
      </c>
      <c r="C344" s="387">
        <f>SUM(C345:C348)</f>
        <v>1583645</v>
      </c>
      <c r="D344" s="387">
        <f>SUM(D345:D348)</f>
        <v>1659089</v>
      </c>
      <c r="E344" s="244"/>
    </row>
    <row r="345" spans="1:5" ht="24" hidden="1">
      <c r="A345" s="185"/>
      <c r="B345" s="386" t="s">
        <v>284</v>
      </c>
      <c r="C345" s="387">
        <v>1228793</v>
      </c>
      <c r="D345" s="387">
        <v>1319094</v>
      </c>
      <c r="E345" s="244"/>
    </row>
    <row r="346" spans="1:5" hidden="1">
      <c r="A346" s="185"/>
      <c r="B346" s="386" t="s">
        <v>282</v>
      </c>
      <c r="C346" s="387">
        <v>282477</v>
      </c>
      <c r="D346" s="387">
        <v>264598</v>
      </c>
      <c r="E346" s="244"/>
    </row>
    <row r="347" spans="1:5" hidden="1">
      <c r="A347" s="185"/>
      <c r="B347" s="386" t="s">
        <v>283</v>
      </c>
      <c r="C347" s="387">
        <v>39190</v>
      </c>
      <c r="D347" s="387">
        <v>39897</v>
      </c>
      <c r="E347" s="244"/>
    </row>
    <row r="348" spans="1:5" ht="24" hidden="1">
      <c r="A348" s="185"/>
      <c r="B348" s="386" t="s">
        <v>285</v>
      </c>
      <c r="C348" s="387">
        <v>33185</v>
      </c>
      <c r="D348" s="387">
        <v>35500</v>
      </c>
      <c r="E348" s="244"/>
    </row>
    <row r="349" spans="1:5" ht="24" hidden="1">
      <c r="A349" s="185"/>
      <c r="B349" s="386" t="s">
        <v>333</v>
      </c>
      <c r="C349" s="387">
        <f>SUM(C350:C353)</f>
        <v>650178</v>
      </c>
      <c r="D349" s="387">
        <f>SUM(D350:D353)</f>
        <v>688401</v>
      </c>
      <c r="E349" s="244"/>
    </row>
    <row r="350" spans="1:5" ht="24" hidden="1">
      <c r="A350" s="185"/>
      <c r="B350" s="386" t="s">
        <v>284</v>
      </c>
      <c r="C350" s="387">
        <v>530524</v>
      </c>
      <c r="D350" s="387">
        <v>568876</v>
      </c>
      <c r="E350" s="244"/>
    </row>
    <row r="351" spans="1:5" hidden="1">
      <c r="A351" s="185"/>
      <c r="B351" s="386" t="s">
        <v>282</v>
      </c>
      <c r="C351" s="387">
        <v>104448</v>
      </c>
      <c r="D351" s="387">
        <v>105120</v>
      </c>
      <c r="E351" s="244"/>
    </row>
    <row r="352" spans="1:5" hidden="1">
      <c r="A352" s="185"/>
      <c r="B352" s="386" t="s">
        <v>283</v>
      </c>
      <c r="C352" s="387">
        <v>2864</v>
      </c>
      <c r="D352" s="387">
        <v>2673</v>
      </c>
      <c r="E352" s="244"/>
    </row>
    <row r="353" spans="1:5" ht="24" hidden="1">
      <c r="A353" s="185"/>
      <c r="B353" s="386" t="s">
        <v>285</v>
      </c>
      <c r="C353" s="387">
        <v>12342</v>
      </c>
      <c r="D353" s="387">
        <v>11732</v>
      </c>
      <c r="E353" s="244"/>
    </row>
    <row r="354" spans="1:5" ht="24" hidden="1">
      <c r="A354" s="185"/>
      <c r="B354" s="386" t="s">
        <v>334</v>
      </c>
      <c r="C354" s="387">
        <f>SUM(C355:C358)</f>
        <v>661933</v>
      </c>
      <c r="D354" s="387">
        <f>SUM(D355:D358)</f>
        <v>694437</v>
      </c>
      <c r="E354" s="244"/>
    </row>
    <row r="355" spans="1:5" ht="24" hidden="1">
      <c r="A355" s="185"/>
      <c r="B355" s="386" t="s">
        <v>284</v>
      </c>
      <c r="C355" s="387">
        <v>419297</v>
      </c>
      <c r="D355" s="387">
        <v>446356</v>
      </c>
      <c r="E355" s="244"/>
    </row>
    <row r="356" spans="1:5" hidden="1">
      <c r="A356" s="185"/>
      <c r="B356" s="386" t="s">
        <v>282</v>
      </c>
      <c r="C356" s="387">
        <v>201847</v>
      </c>
      <c r="D356" s="387">
        <v>210232</v>
      </c>
      <c r="E356" s="244"/>
    </row>
    <row r="357" spans="1:5" hidden="1">
      <c r="A357" s="185"/>
      <c r="B357" s="386" t="s">
        <v>283</v>
      </c>
      <c r="C357" s="387">
        <v>10629</v>
      </c>
      <c r="D357" s="387">
        <v>10344</v>
      </c>
      <c r="E357" s="244"/>
    </row>
    <row r="358" spans="1:5" ht="24" hidden="1">
      <c r="A358" s="185"/>
      <c r="B358" s="386" t="s">
        <v>285</v>
      </c>
      <c r="C358" s="387">
        <v>30160</v>
      </c>
      <c r="D358" s="387">
        <v>27505</v>
      </c>
      <c r="E358" s="244"/>
    </row>
    <row r="359" spans="1:5" ht="24" hidden="1">
      <c r="A359" s="185"/>
      <c r="B359" s="386" t="s">
        <v>335</v>
      </c>
      <c r="C359" s="387">
        <f>SUM(C360:C363)</f>
        <v>1414228</v>
      </c>
      <c r="D359" s="387">
        <f>SUM(D360:D363)</f>
        <v>1395325</v>
      </c>
      <c r="E359" s="244"/>
    </row>
    <row r="360" spans="1:5" ht="24" hidden="1">
      <c r="A360" s="185"/>
      <c r="B360" s="386" t="s">
        <v>284</v>
      </c>
      <c r="C360" s="387">
        <v>1052256</v>
      </c>
      <c r="D360" s="387">
        <v>1125168</v>
      </c>
      <c r="E360" s="244"/>
    </row>
    <row r="361" spans="1:5" hidden="1">
      <c r="A361" s="185"/>
      <c r="B361" s="386" t="s">
        <v>282</v>
      </c>
      <c r="C361" s="387">
        <v>263902</v>
      </c>
      <c r="D361" s="387">
        <v>236764</v>
      </c>
      <c r="E361" s="244"/>
    </row>
    <row r="362" spans="1:5" hidden="1">
      <c r="A362" s="185"/>
      <c r="B362" s="386" t="s">
        <v>283</v>
      </c>
      <c r="C362" s="387">
        <v>15239</v>
      </c>
      <c r="D362" s="387">
        <v>11491</v>
      </c>
      <c r="E362" s="244"/>
    </row>
    <row r="363" spans="1:5" ht="24" hidden="1">
      <c r="A363" s="185"/>
      <c r="B363" s="386" t="s">
        <v>285</v>
      </c>
      <c r="C363" s="387">
        <v>82831</v>
      </c>
      <c r="D363" s="387">
        <v>21902</v>
      </c>
      <c r="E363" s="244"/>
    </row>
    <row r="364" spans="1:5" ht="24" hidden="1">
      <c r="A364" s="185"/>
      <c r="B364" s="386" t="s">
        <v>336</v>
      </c>
      <c r="C364" s="387">
        <f>SUM(C365:C368)</f>
        <v>1643883</v>
      </c>
      <c r="D364" s="387">
        <f>SUM(D365:D368)</f>
        <v>1140462</v>
      </c>
      <c r="E364" s="244"/>
    </row>
    <row r="365" spans="1:5" ht="24" hidden="1">
      <c r="A365" s="185"/>
      <c r="B365" s="386" t="s">
        <v>284</v>
      </c>
      <c r="C365" s="387">
        <v>809434</v>
      </c>
      <c r="D365" s="387">
        <v>858051</v>
      </c>
      <c r="E365" s="244"/>
    </row>
    <row r="366" spans="1:5" hidden="1">
      <c r="A366" s="185"/>
      <c r="B366" s="386" t="s">
        <v>282</v>
      </c>
      <c r="C366" s="387">
        <v>657765</v>
      </c>
      <c r="D366" s="387">
        <v>203055</v>
      </c>
      <c r="E366" s="244"/>
    </row>
    <row r="367" spans="1:5" hidden="1">
      <c r="A367" s="185"/>
      <c r="B367" s="386" t="s">
        <v>283</v>
      </c>
      <c r="C367" s="387">
        <v>28804</v>
      </c>
      <c r="D367" s="387">
        <v>11476</v>
      </c>
      <c r="E367" s="244"/>
    </row>
    <row r="368" spans="1:5" ht="24" hidden="1">
      <c r="A368" s="185"/>
      <c r="B368" s="386" t="s">
        <v>285</v>
      </c>
      <c r="C368" s="387">
        <v>147880</v>
      </c>
      <c r="D368" s="387">
        <v>67880</v>
      </c>
      <c r="E368" s="244"/>
    </row>
    <row r="369" spans="1:5" ht="24" hidden="1">
      <c r="A369" s="185"/>
      <c r="B369" s="386" t="s">
        <v>337</v>
      </c>
      <c r="C369" s="387">
        <f>SUM(C370:C373)</f>
        <v>594615</v>
      </c>
      <c r="D369" s="387">
        <f>SUM(D370:D373)</f>
        <v>552863</v>
      </c>
      <c r="E369" s="244"/>
    </row>
    <row r="370" spans="1:5" ht="24" hidden="1">
      <c r="A370" s="185"/>
      <c r="B370" s="386" t="s">
        <v>284</v>
      </c>
      <c r="C370" s="387">
        <v>405530</v>
      </c>
      <c r="D370" s="387">
        <v>416483</v>
      </c>
      <c r="E370" s="244"/>
    </row>
    <row r="371" spans="1:5" hidden="1">
      <c r="A371" s="185"/>
      <c r="B371" s="386" t="s">
        <v>282</v>
      </c>
      <c r="C371" s="387">
        <v>161429</v>
      </c>
      <c r="D371" s="387">
        <v>118839</v>
      </c>
      <c r="E371" s="244"/>
    </row>
    <row r="372" spans="1:5" hidden="1">
      <c r="A372" s="185"/>
      <c r="B372" s="386" t="s">
        <v>283</v>
      </c>
      <c r="C372" s="387">
        <v>5644</v>
      </c>
      <c r="D372" s="387">
        <v>2529</v>
      </c>
      <c r="E372" s="244"/>
    </row>
    <row r="373" spans="1:5" ht="24" hidden="1">
      <c r="A373" s="185"/>
      <c r="B373" s="386" t="s">
        <v>285</v>
      </c>
      <c r="C373" s="387">
        <v>22012</v>
      </c>
      <c r="D373" s="387">
        <v>15012</v>
      </c>
      <c r="E373" s="244"/>
    </row>
    <row r="374" spans="1:5" ht="24" hidden="1">
      <c r="A374" s="185"/>
      <c r="B374" s="386" t="s">
        <v>338</v>
      </c>
      <c r="C374" s="387">
        <f>SUM(C375:C378)</f>
        <v>801317</v>
      </c>
      <c r="D374" s="387">
        <f>SUM(D375:D378)</f>
        <v>887377</v>
      </c>
      <c r="E374" s="244"/>
    </row>
    <row r="375" spans="1:5" ht="24" hidden="1">
      <c r="A375" s="185"/>
      <c r="B375" s="386" t="s">
        <v>284</v>
      </c>
      <c r="C375" s="387">
        <v>646106</v>
      </c>
      <c r="D375" s="387">
        <v>705166</v>
      </c>
      <c r="E375" s="244"/>
    </row>
    <row r="376" spans="1:5" hidden="1">
      <c r="A376" s="185"/>
      <c r="B376" s="386" t="s">
        <v>282</v>
      </c>
      <c r="C376" s="387">
        <v>118045</v>
      </c>
      <c r="D376" s="387">
        <v>156103</v>
      </c>
      <c r="E376" s="244"/>
    </row>
    <row r="377" spans="1:5" hidden="1">
      <c r="A377" s="185"/>
      <c r="B377" s="386" t="s">
        <v>283</v>
      </c>
      <c r="C377" s="387">
        <v>5270</v>
      </c>
      <c r="D377" s="387">
        <v>6108</v>
      </c>
      <c r="E377" s="244"/>
    </row>
    <row r="378" spans="1:5" ht="24" hidden="1">
      <c r="A378" s="185"/>
      <c r="B378" s="386" t="s">
        <v>285</v>
      </c>
      <c r="C378" s="387">
        <v>31896</v>
      </c>
      <c r="D378" s="387">
        <v>20000</v>
      </c>
      <c r="E378" s="244"/>
    </row>
    <row r="379" spans="1:5" ht="36" hidden="1">
      <c r="A379" s="185"/>
      <c r="B379" s="386" t="s">
        <v>339</v>
      </c>
      <c r="C379" s="387">
        <f>SUM(C380:C383)</f>
        <v>725628</v>
      </c>
      <c r="D379" s="387">
        <f>SUM(D380:D383)</f>
        <v>750955</v>
      </c>
      <c r="E379" s="244"/>
    </row>
    <row r="380" spans="1:5" ht="24" hidden="1">
      <c r="A380" s="185"/>
      <c r="B380" s="386" t="s">
        <v>284</v>
      </c>
      <c r="C380" s="387">
        <v>558481</v>
      </c>
      <c r="D380" s="387">
        <v>599209</v>
      </c>
      <c r="E380" s="244"/>
    </row>
    <row r="381" spans="1:5" hidden="1">
      <c r="A381" s="185"/>
      <c r="B381" s="386" t="s">
        <v>282</v>
      </c>
      <c r="C381" s="387">
        <v>140013</v>
      </c>
      <c r="D381" s="387">
        <v>133070</v>
      </c>
      <c r="E381" s="244"/>
    </row>
    <row r="382" spans="1:5" hidden="1">
      <c r="A382" s="185"/>
      <c r="B382" s="386" t="s">
        <v>283</v>
      </c>
      <c r="C382" s="387">
        <v>4184</v>
      </c>
      <c r="D382" s="387">
        <v>3676</v>
      </c>
      <c r="E382" s="244"/>
    </row>
    <row r="383" spans="1:5" ht="24" hidden="1">
      <c r="A383" s="185"/>
      <c r="B383" s="386" t="s">
        <v>285</v>
      </c>
      <c r="C383" s="387">
        <v>22950</v>
      </c>
      <c r="D383" s="387">
        <v>15000</v>
      </c>
      <c r="E383" s="244"/>
    </row>
    <row r="384" spans="1:5" ht="24" hidden="1">
      <c r="A384" s="185"/>
      <c r="B384" s="386" t="s">
        <v>340</v>
      </c>
      <c r="C384" s="387">
        <f>SUM(C385:C388)</f>
        <v>649476</v>
      </c>
      <c r="D384" s="387">
        <f>SUM(D385:D388)</f>
        <v>574713</v>
      </c>
      <c r="E384" s="244"/>
    </row>
    <row r="385" spans="1:5" ht="24" hidden="1">
      <c r="A385" s="185"/>
      <c r="B385" s="386" t="s">
        <v>284</v>
      </c>
      <c r="C385" s="387">
        <v>499336</v>
      </c>
      <c r="D385" s="387">
        <v>450432</v>
      </c>
      <c r="E385" s="244"/>
    </row>
    <row r="386" spans="1:5" hidden="1">
      <c r="A386" s="185"/>
      <c r="B386" s="386" t="s">
        <v>282</v>
      </c>
      <c r="C386" s="387">
        <v>129000</v>
      </c>
      <c r="D386" s="387">
        <v>109347</v>
      </c>
      <c r="E386" s="244"/>
    </row>
    <row r="387" spans="1:5" hidden="1">
      <c r="A387" s="185"/>
      <c r="B387" s="386" t="s">
        <v>283</v>
      </c>
      <c r="C387" s="387">
        <v>9261</v>
      </c>
      <c r="D387" s="387">
        <v>3055</v>
      </c>
      <c r="E387" s="244"/>
    </row>
    <row r="388" spans="1:5" ht="24" hidden="1">
      <c r="A388" s="185"/>
      <c r="B388" s="386" t="s">
        <v>285</v>
      </c>
      <c r="C388" s="387">
        <v>11879</v>
      </c>
      <c r="D388" s="387">
        <v>11879</v>
      </c>
      <c r="E388" s="244"/>
    </row>
    <row r="389" spans="1:5" ht="24" hidden="1">
      <c r="A389" s="185"/>
      <c r="B389" s="386" t="s">
        <v>341</v>
      </c>
      <c r="C389" s="387">
        <f>SUM(C390:C393)</f>
        <v>747386</v>
      </c>
      <c r="D389" s="387">
        <f>SUM(D390:D393)</f>
        <v>807332</v>
      </c>
      <c r="E389" s="244"/>
    </row>
    <row r="390" spans="1:5" ht="24" hidden="1">
      <c r="A390" s="185"/>
      <c r="B390" s="386" t="s">
        <v>284</v>
      </c>
      <c r="C390" s="387">
        <v>565367</v>
      </c>
      <c r="D390" s="387">
        <v>614470</v>
      </c>
      <c r="E390" s="244"/>
    </row>
    <row r="391" spans="1:5" hidden="1">
      <c r="A391" s="185"/>
      <c r="B391" s="386" t="s">
        <v>282</v>
      </c>
      <c r="C391" s="387">
        <v>146793</v>
      </c>
      <c r="D391" s="387">
        <v>162837</v>
      </c>
      <c r="E391" s="244"/>
    </row>
    <row r="392" spans="1:5" hidden="1">
      <c r="A392" s="185"/>
      <c r="B392" s="386" t="s">
        <v>283</v>
      </c>
      <c r="C392" s="387">
        <v>8294</v>
      </c>
      <c r="D392" s="387">
        <v>9218</v>
      </c>
      <c r="E392" s="244"/>
    </row>
    <row r="393" spans="1:5" ht="24" hidden="1">
      <c r="A393" s="185"/>
      <c r="B393" s="386" t="s">
        <v>285</v>
      </c>
      <c r="C393" s="387">
        <v>26932</v>
      </c>
      <c r="D393" s="387">
        <v>20807</v>
      </c>
      <c r="E393" s="244"/>
    </row>
    <row r="394" spans="1:5" ht="24" hidden="1">
      <c r="A394" s="185"/>
      <c r="B394" s="386" t="s">
        <v>342</v>
      </c>
      <c r="C394" s="387">
        <f>SUM(C395:C398)</f>
        <v>731771</v>
      </c>
      <c r="D394" s="387">
        <f>SUM(D395:D398)</f>
        <v>723275</v>
      </c>
      <c r="E394" s="244"/>
    </row>
    <row r="395" spans="1:5" ht="24" hidden="1">
      <c r="A395" s="185"/>
      <c r="B395" s="386" t="s">
        <v>284</v>
      </c>
      <c r="C395" s="387">
        <v>536709</v>
      </c>
      <c r="D395" s="387">
        <v>535229</v>
      </c>
      <c r="E395" s="244"/>
    </row>
    <row r="396" spans="1:5" hidden="1">
      <c r="A396" s="185"/>
      <c r="B396" s="386" t="s">
        <v>282</v>
      </c>
      <c r="C396" s="387">
        <v>156735</v>
      </c>
      <c r="D396" s="387">
        <v>161299</v>
      </c>
      <c r="E396" s="244"/>
    </row>
    <row r="397" spans="1:5" hidden="1">
      <c r="A397" s="185"/>
      <c r="B397" s="386" t="s">
        <v>283</v>
      </c>
      <c r="C397" s="387">
        <v>10161</v>
      </c>
      <c r="D397" s="387">
        <v>5597</v>
      </c>
      <c r="E397" s="244"/>
    </row>
    <row r="398" spans="1:5" ht="24" hidden="1">
      <c r="A398" s="185"/>
      <c r="B398" s="386" t="s">
        <v>285</v>
      </c>
      <c r="C398" s="387">
        <v>28166</v>
      </c>
      <c r="D398" s="387">
        <v>21150</v>
      </c>
      <c r="E398" s="244"/>
    </row>
    <row r="399" spans="1:5" ht="24" hidden="1">
      <c r="A399" s="185"/>
      <c r="B399" s="386" t="s">
        <v>343</v>
      </c>
      <c r="C399" s="387">
        <f>SUM(C400:C403)</f>
        <v>1113481</v>
      </c>
      <c r="D399" s="387">
        <f>SUM(D400:D403)</f>
        <v>1170551</v>
      </c>
      <c r="E399" s="244"/>
    </row>
    <row r="400" spans="1:5" ht="24" hidden="1">
      <c r="A400" s="185"/>
      <c r="B400" s="386" t="s">
        <v>284</v>
      </c>
      <c r="C400" s="387">
        <v>913003</v>
      </c>
      <c r="D400" s="387">
        <v>967343</v>
      </c>
      <c r="E400" s="244"/>
    </row>
    <row r="401" spans="1:5" hidden="1">
      <c r="A401" s="185"/>
      <c r="B401" s="386" t="s">
        <v>282</v>
      </c>
      <c r="C401" s="387">
        <v>166379</v>
      </c>
      <c r="D401" s="387">
        <v>179844</v>
      </c>
      <c r="E401" s="244"/>
    </row>
    <row r="402" spans="1:5" hidden="1">
      <c r="A402" s="185"/>
      <c r="B402" s="386" t="s">
        <v>283</v>
      </c>
      <c r="C402" s="387">
        <v>7224</v>
      </c>
      <c r="D402" s="387">
        <v>7489</v>
      </c>
      <c r="E402" s="244"/>
    </row>
    <row r="403" spans="1:5" ht="24" hidden="1">
      <c r="A403" s="185"/>
      <c r="B403" s="386" t="s">
        <v>285</v>
      </c>
      <c r="C403" s="387">
        <v>26875</v>
      </c>
      <c r="D403" s="387">
        <v>15875</v>
      </c>
      <c r="E403" s="244"/>
    </row>
    <row r="404" spans="1:5" ht="24" hidden="1">
      <c r="A404" s="185"/>
      <c r="B404" s="386" t="s">
        <v>344</v>
      </c>
      <c r="C404" s="387">
        <f>SUM(C405:C408)</f>
        <v>848173</v>
      </c>
      <c r="D404" s="387">
        <f>SUM(D405:D408)</f>
        <v>893053</v>
      </c>
      <c r="E404" s="244"/>
    </row>
    <row r="405" spans="1:5" ht="24" hidden="1">
      <c r="A405" s="185"/>
      <c r="B405" s="386" t="s">
        <v>284</v>
      </c>
      <c r="C405" s="387">
        <v>681549</v>
      </c>
      <c r="D405" s="387">
        <v>728165</v>
      </c>
      <c r="E405" s="244"/>
    </row>
    <row r="406" spans="1:5" hidden="1">
      <c r="A406" s="185"/>
      <c r="B406" s="386" t="s">
        <v>282</v>
      </c>
      <c r="C406" s="387">
        <v>143837</v>
      </c>
      <c r="D406" s="387">
        <v>149886</v>
      </c>
      <c r="E406" s="244"/>
    </row>
    <row r="407" spans="1:5" hidden="1">
      <c r="A407" s="185"/>
      <c r="B407" s="386" t="s">
        <v>283</v>
      </c>
      <c r="C407" s="387">
        <v>6287</v>
      </c>
      <c r="D407" s="387">
        <v>5002</v>
      </c>
      <c r="E407" s="244"/>
    </row>
    <row r="408" spans="1:5" ht="24" hidden="1">
      <c r="A408" s="185"/>
      <c r="B408" s="386" t="s">
        <v>285</v>
      </c>
      <c r="C408" s="387">
        <v>16500</v>
      </c>
      <c r="D408" s="387">
        <v>10000</v>
      </c>
      <c r="E408" s="244"/>
    </row>
    <row r="409" spans="1:5" ht="24" hidden="1">
      <c r="A409" s="185"/>
      <c r="B409" s="386" t="s">
        <v>345</v>
      </c>
      <c r="C409" s="387">
        <f>SUM(C410:C413)</f>
        <v>897839</v>
      </c>
      <c r="D409" s="387">
        <f>SUM(D410:D413)</f>
        <v>1015154</v>
      </c>
      <c r="E409" s="244"/>
    </row>
    <row r="410" spans="1:5" ht="24" hidden="1">
      <c r="A410" s="185"/>
      <c r="B410" s="386" t="s">
        <v>284</v>
      </c>
      <c r="C410" s="387">
        <v>675748</v>
      </c>
      <c r="D410" s="387">
        <v>736421</v>
      </c>
      <c r="E410" s="244"/>
    </row>
    <row r="411" spans="1:5" hidden="1">
      <c r="A411" s="185"/>
      <c r="B411" s="386" t="s">
        <v>282</v>
      </c>
      <c r="C411" s="387">
        <v>157176</v>
      </c>
      <c r="D411" s="387">
        <v>219769</v>
      </c>
      <c r="E411" s="244"/>
    </row>
    <row r="412" spans="1:5" hidden="1">
      <c r="A412" s="185"/>
      <c r="B412" s="386" t="s">
        <v>283</v>
      </c>
      <c r="C412" s="387">
        <v>7040</v>
      </c>
      <c r="D412" s="387">
        <v>7964</v>
      </c>
      <c r="E412" s="244"/>
    </row>
    <row r="413" spans="1:5" ht="24" hidden="1">
      <c r="A413" s="185"/>
      <c r="B413" s="386" t="s">
        <v>285</v>
      </c>
      <c r="C413" s="387">
        <v>57875</v>
      </c>
      <c r="D413" s="387">
        <v>51000</v>
      </c>
      <c r="E413" s="244"/>
    </row>
    <row r="414" spans="1:5" ht="24" hidden="1">
      <c r="A414" s="185"/>
      <c r="B414" s="386" t="s">
        <v>346</v>
      </c>
      <c r="C414" s="387">
        <f>SUM(C415:C418)</f>
        <v>1033010</v>
      </c>
      <c r="D414" s="387">
        <f>SUM(D415:D418)</f>
        <v>1114499</v>
      </c>
      <c r="E414" s="244"/>
    </row>
    <row r="415" spans="1:5" ht="24" hidden="1">
      <c r="A415" s="185"/>
      <c r="B415" s="386" t="s">
        <v>284</v>
      </c>
      <c r="C415" s="387">
        <v>722130</v>
      </c>
      <c r="D415" s="387">
        <v>790571</v>
      </c>
      <c r="E415" s="244"/>
    </row>
    <row r="416" spans="1:5" hidden="1">
      <c r="A416" s="185"/>
      <c r="B416" s="386" t="s">
        <v>282</v>
      </c>
      <c r="C416" s="387">
        <v>274513</v>
      </c>
      <c r="D416" s="387">
        <v>298906</v>
      </c>
      <c r="E416" s="244"/>
    </row>
    <row r="417" spans="1:5" hidden="1">
      <c r="A417" s="185"/>
      <c r="B417" s="386" t="s">
        <v>283</v>
      </c>
      <c r="C417" s="387">
        <v>10242</v>
      </c>
      <c r="D417" s="387">
        <v>11522</v>
      </c>
      <c r="E417" s="244"/>
    </row>
    <row r="418" spans="1:5" ht="24" hidden="1">
      <c r="A418" s="185"/>
      <c r="B418" s="386" t="s">
        <v>285</v>
      </c>
      <c r="C418" s="387">
        <v>26125</v>
      </c>
      <c r="D418" s="387">
        <v>13500</v>
      </c>
      <c r="E418" s="244"/>
    </row>
    <row r="419" spans="1:5" hidden="1">
      <c r="A419" s="185"/>
      <c r="B419" s="186"/>
      <c r="C419" s="185"/>
      <c r="D419" s="185"/>
      <c r="E419" s="244"/>
    </row>
    <row r="420" spans="1:5" hidden="1">
      <c r="A420" s="185"/>
      <c r="B420" s="186"/>
      <c r="C420" s="185"/>
      <c r="D420" s="185"/>
      <c r="E420" s="244"/>
    </row>
    <row r="421" spans="1:5" hidden="1">
      <c r="A421" s="185"/>
      <c r="B421" s="186"/>
      <c r="C421" s="185"/>
      <c r="D421" s="185"/>
      <c r="E421" s="244"/>
    </row>
    <row r="422" spans="1:5" hidden="1">
      <c r="A422" s="185"/>
      <c r="B422" s="186"/>
      <c r="C422" s="185"/>
      <c r="D422" s="185"/>
      <c r="E422" s="244"/>
    </row>
    <row r="423" spans="1:5">
      <c r="A423" s="185"/>
      <c r="B423" s="186"/>
      <c r="C423" s="185"/>
      <c r="D423" s="185"/>
      <c r="E423" s="244"/>
    </row>
    <row r="424" spans="1:5">
      <c r="A424" s="185"/>
      <c r="B424" s="388" t="s">
        <v>284</v>
      </c>
      <c r="C424" s="326">
        <v>88220686</v>
      </c>
      <c r="D424" s="326">
        <v>105892821</v>
      </c>
      <c r="E424" s="244"/>
    </row>
    <row r="425" spans="1:5">
      <c r="A425" s="185"/>
      <c r="B425" s="388" t="s">
        <v>282</v>
      </c>
      <c r="C425" s="326">
        <v>113069225</v>
      </c>
      <c r="D425" s="326">
        <v>137510467</v>
      </c>
      <c r="E425" s="244"/>
    </row>
    <row r="426" spans="1:5">
      <c r="A426" s="185"/>
      <c r="B426" s="388" t="s">
        <v>495</v>
      </c>
      <c r="C426" s="326">
        <v>4000</v>
      </c>
      <c r="D426" s="326">
        <v>4000</v>
      </c>
      <c r="E426" s="244"/>
    </row>
    <row r="427" spans="1:5">
      <c r="A427" s="185"/>
      <c r="B427" s="388" t="s">
        <v>283</v>
      </c>
      <c r="C427" s="326">
        <v>1620210</v>
      </c>
      <c r="D427" s="326">
        <v>1768012</v>
      </c>
      <c r="E427" s="244"/>
    </row>
    <row r="428" spans="1:5">
      <c r="A428" s="185"/>
      <c r="B428" s="388" t="s">
        <v>285</v>
      </c>
      <c r="C428" s="326">
        <v>6145725</v>
      </c>
      <c r="D428" s="326">
        <v>11743256</v>
      </c>
      <c r="E428" s="244"/>
    </row>
    <row r="429" spans="1:5">
      <c r="A429" s="185"/>
      <c r="B429" s="186"/>
      <c r="C429" s="185"/>
      <c r="D429" s="185"/>
      <c r="E429" s="244"/>
    </row>
    <row r="430" spans="1:5">
      <c r="A430" s="185"/>
      <c r="B430" s="186"/>
      <c r="C430" s="185"/>
      <c r="D430" s="185"/>
      <c r="E430" s="244"/>
    </row>
    <row r="431" spans="1:5">
      <c r="A431" s="185"/>
      <c r="B431" s="186"/>
      <c r="C431" s="185"/>
      <c r="D431" s="185"/>
      <c r="E431" s="244"/>
    </row>
    <row r="432" spans="1:5">
      <c r="A432" s="185"/>
      <c r="B432" s="186"/>
      <c r="C432" s="185"/>
      <c r="D432" s="185"/>
      <c r="E432" s="244"/>
    </row>
  </sheetData>
  <sheetProtection algorithmName="SHA-512" hashValue="ChYETlcZ5yMxPk1DVYQiW6QWHDP/j+cfuA+XKtJEanppBx93NI5NutFGsXCuhIRYKzKRl75BxhzDjeCZiIBDtQ==" saltValue="Jw1RCPTWkThsdUlkuEp8ZQ==" spinCount="100000" sheet="1" objects="1" scenarios="1" selectLockedCells="1" selectUnlockedCells="1"/>
  <mergeCells count="170">
    <mergeCell ref="A94:G94"/>
    <mergeCell ref="I94:O94"/>
    <mergeCell ref="Q94:W94"/>
    <mergeCell ref="A85:G85"/>
    <mergeCell ref="I85:O85"/>
    <mergeCell ref="Q85:W85"/>
    <mergeCell ref="A93:G93"/>
    <mergeCell ref="I93:O93"/>
    <mergeCell ref="Q93:W93"/>
    <mergeCell ref="A83:G83"/>
    <mergeCell ref="I83:O83"/>
    <mergeCell ref="Q83:W83"/>
    <mergeCell ref="Q86:R86"/>
    <mergeCell ref="A86:B86"/>
    <mergeCell ref="I86:J86"/>
    <mergeCell ref="A84:G84"/>
    <mergeCell ref="I84:O84"/>
    <mergeCell ref="Q84:W84"/>
    <mergeCell ref="A59:G59"/>
    <mergeCell ref="I59:O59"/>
    <mergeCell ref="Q59:W59"/>
    <mergeCell ref="A82:G82"/>
    <mergeCell ref="I82:O82"/>
    <mergeCell ref="Q82:W82"/>
    <mergeCell ref="A60:G60"/>
    <mergeCell ref="I60:O60"/>
    <mergeCell ref="Q60:W60"/>
    <mergeCell ref="A61:B61"/>
    <mergeCell ref="I61:J61"/>
    <mergeCell ref="Q61:R61"/>
    <mergeCell ref="Q72:W72"/>
    <mergeCell ref="I62:O62"/>
    <mergeCell ref="Q62:W62"/>
    <mergeCell ref="A64:G64"/>
    <mergeCell ref="A53:G53"/>
    <mergeCell ref="I53:O53"/>
    <mergeCell ref="Q53:W53"/>
    <mergeCell ref="A58:G58"/>
    <mergeCell ref="I58:O58"/>
    <mergeCell ref="Q58:W58"/>
    <mergeCell ref="A47:G47"/>
    <mergeCell ref="I47:O47"/>
    <mergeCell ref="Q47:W47"/>
    <mergeCell ref="A52:G52"/>
    <mergeCell ref="I52:O52"/>
    <mergeCell ref="Q52:W52"/>
    <mergeCell ref="A44:G44"/>
    <mergeCell ref="I44:O44"/>
    <mergeCell ref="Q44:W44"/>
    <mergeCell ref="A45:G45"/>
    <mergeCell ref="I46:O46"/>
    <mergeCell ref="Q46:W46"/>
    <mergeCell ref="A42:G42"/>
    <mergeCell ref="I42:O42"/>
    <mergeCell ref="Q42:W42"/>
    <mergeCell ref="A43:G43"/>
    <mergeCell ref="I43:O43"/>
    <mergeCell ref="Q43:W43"/>
    <mergeCell ref="I45:O45"/>
    <mergeCell ref="Q45:W45"/>
    <mergeCell ref="A39:B39"/>
    <mergeCell ref="I39:J39"/>
    <mergeCell ref="Q39:R39"/>
    <mergeCell ref="A40:B40"/>
    <mergeCell ref="I40:J40"/>
    <mergeCell ref="Q40:R40"/>
    <mergeCell ref="A37:B37"/>
    <mergeCell ref="I37:J37"/>
    <mergeCell ref="Q37:R37"/>
    <mergeCell ref="A38:B38"/>
    <mergeCell ref="I38:J38"/>
    <mergeCell ref="Q38:R38"/>
    <mergeCell ref="A36:B36"/>
    <mergeCell ref="I36:J36"/>
    <mergeCell ref="Q36:R36"/>
    <mergeCell ref="A34:G34"/>
    <mergeCell ref="I34:O34"/>
    <mergeCell ref="Q34:W34"/>
    <mergeCell ref="A35:G35"/>
    <mergeCell ref="I35:O35"/>
    <mergeCell ref="Q35:W35"/>
    <mergeCell ref="A32:G32"/>
    <mergeCell ref="I32:O32"/>
    <mergeCell ref="Q32:W32"/>
    <mergeCell ref="A33:G33"/>
    <mergeCell ref="I33:O33"/>
    <mergeCell ref="Q33:W33"/>
    <mergeCell ref="A30:G30"/>
    <mergeCell ref="I30:O30"/>
    <mergeCell ref="Q30:W30"/>
    <mergeCell ref="A31:G31"/>
    <mergeCell ref="I31:O31"/>
    <mergeCell ref="Q31:W31"/>
    <mergeCell ref="A23:G23"/>
    <mergeCell ref="I23:O23"/>
    <mergeCell ref="Q23:W23"/>
    <mergeCell ref="J19:O19"/>
    <mergeCell ref="R19:W19"/>
    <mergeCell ref="I20:O20"/>
    <mergeCell ref="Q20:W20"/>
    <mergeCell ref="A29:G29"/>
    <mergeCell ref="I29:O29"/>
    <mergeCell ref="Q29:W29"/>
    <mergeCell ref="A26:G26"/>
    <mergeCell ref="I26:O26"/>
    <mergeCell ref="Q26:W26"/>
    <mergeCell ref="A27:G27"/>
    <mergeCell ref="I27:O27"/>
    <mergeCell ref="Q27:W27"/>
    <mergeCell ref="A28:G28"/>
    <mergeCell ref="Q16:W16"/>
    <mergeCell ref="A17:G17"/>
    <mergeCell ref="I17:O17"/>
    <mergeCell ref="Q17:W17"/>
    <mergeCell ref="H2:H110"/>
    <mergeCell ref="P2:P110"/>
    <mergeCell ref="I72:O72"/>
    <mergeCell ref="I28:O28"/>
    <mergeCell ref="Q28:W28"/>
    <mergeCell ref="A13:G13"/>
    <mergeCell ref="I73:O73"/>
    <mergeCell ref="Q73:W73"/>
    <mergeCell ref="A24:G24"/>
    <mergeCell ref="I24:O24"/>
    <mergeCell ref="Q24:W24"/>
    <mergeCell ref="A25:G25"/>
    <mergeCell ref="A16:G16"/>
    <mergeCell ref="I16:O16"/>
    <mergeCell ref="Q10:W10"/>
    <mergeCell ref="I25:O25"/>
    <mergeCell ref="Q25:W25"/>
    <mergeCell ref="A22:G22"/>
    <mergeCell ref="I22:O22"/>
    <mergeCell ref="Q22:W22"/>
    <mergeCell ref="I12:O12"/>
    <mergeCell ref="Q12:W12"/>
    <mergeCell ref="I13:O13"/>
    <mergeCell ref="Q13:W13"/>
    <mergeCell ref="B8:G8"/>
    <mergeCell ref="J8:O8"/>
    <mergeCell ref="R8:W8"/>
    <mergeCell ref="A9:G9"/>
    <mergeCell ref="I9:O9"/>
    <mergeCell ref="Q9:W9"/>
    <mergeCell ref="A10:G10"/>
    <mergeCell ref="I10:O10"/>
    <mergeCell ref="A1:G1"/>
    <mergeCell ref="A41:B41"/>
    <mergeCell ref="A2:G2"/>
    <mergeCell ref="I2:O2"/>
    <mergeCell ref="Q2:W2"/>
    <mergeCell ref="A3:G3"/>
    <mergeCell ref="I3:O3"/>
    <mergeCell ref="Q3:W3"/>
    <mergeCell ref="B11:G11"/>
    <mergeCell ref="J11:O11"/>
    <mergeCell ref="R11:W11"/>
    <mergeCell ref="A7:G7"/>
    <mergeCell ref="I7:O7"/>
    <mergeCell ref="Q7:W7"/>
    <mergeCell ref="A6:G6"/>
    <mergeCell ref="I6:O6"/>
    <mergeCell ref="Q6:W6"/>
    <mergeCell ref="A4:G4"/>
    <mergeCell ref="Q4:W4"/>
    <mergeCell ref="B5:G5"/>
    <mergeCell ref="J5:O5"/>
    <mergeCell ref="R5:W5"/>
    <mergeCell ref="I4:O4"/>
    <mergeCell ref="A12:G12"/>
  </mergeCells>
  <phoneticPr fontId="45" type="noConversion"/>
  <pageMargins left="0.19685039370078741" right="0.19685039370078741" top="0.47244094488188981" bottom="0.74803149606299213" header="0.23622047244094491" footer="0.31496062992125984"/>
  <pageSetup paperSize="9" scale="94" fitToHeight="5" orientation="portrait" r:id="rId1"/>
  <headerFooter>
    <oddHeader>&amp;CСтраница &amp;С&amp;Пбучети заминавии маориф 2016-2018</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pageSetUpPr fitToPage="1"/>
  </sheetPr>
  <dimension ref="A1:AH108"/>
  <sheetViews>
    <sheetView zoomScaleSheetLayoutView="100" workbookViewId="0">
      <selection activeCell="AC16" sqref="AC16"/>
    </sheetView>
  </sheetViews>
  <sheetFormatPr baseColWidth="10" defaultColWidth="9.25" defaultRowHeight="14"/>
  <cols>
    <col min="1" max="1" width="11.5" style="15" customWidth="1"/>
    <col min="2" max="2" width="47.75" style="14" customWidth="1"/>
    <col min="3" max="3" width="15.5" style="15" customWidth="1"/>
    <col min="4" max="4" width="16.75" style="15" customWidth="1"/>
    <col min="5" max="6" width="13.75" style="243" customWidth="1"/>
    <col min="7" max="7" width="14" style="15" customWidth="1"/>
    <col min="8" max="8" width="2.75" style="14" customWidth="1"/>
    <col min="9" max="9" width="9.25" style="15" hidden="1" customWidth="1"/>
    <col min="10" max="10" width="50.75" style="15" hidden="1" customWidth="1"/>
    <col min="11" max="12" width="12.75" style="15" hidden="1" customWidth="1"/>
    <col min="13" max="15" width="13.25" style="15" hidden="1" customWidth="1"/>
    <col min="16" max="16" width="1.5" style="15" hidden="1" customWidth="1"/>
    <col min="17" max="17" width="10.75" style="15" hidden="1" customWidth="1"/>
    <col min="18" max="18" width="50.75" style="15" hidden="1" customWidth="1"/>
    <col min="19" max="23" width="10.75" style="15" hidden="1" customWidth="1"/>
    <col min="24" max="24" width="0" style="15" hidden="1" customWidth="1"/>
    <col min="25" max="25" width="13.5" style="15" customWidth="1"/>
    <col min="26" max="26" width="9.75" style="15" customWidth="1"/>
    <col min="27" max="27" width="15.5" style="15" customWidth="1"/>
    <col min="28" max="16384" width="9.25" style="15"/>
  </cols>
  <sheetData>
    <row r="1" spans="1:23" s="1" customFormat="1">
      <c r="A1" s="393" t="s">
        <v>62</v>
      </c>
      <c r="B1" s="393"/>
      <c r="C1" s="393"/>
      <c r="D1" s="393"/>
      <c r="E1" s="393"/>
      <c r="F1" s="393"/>
      <c r="G1" s="393"/>
      <c r="H1" s="397" t="s">
        <v>15</v>
      </c>
      <c r="I1" s="393" t="s">
        <v>89</v>
      </c>
      <c r="J1" s="393"/>
      <c r="K1" s="393"/>
      <c r="L1" s="393"/>
      <c r="M1" s="393"/>
      <c r="N1" s="393"/>
      <c r="O1" s="393"/>
      <c r="P1" s="399"/>
      <c r="Q1" s="393" t="s">
        <v>60</v>
      </c>
      <c r="R1" s="393"/>
      <c r="S1" s="393"/>
      <c r="T1" s="393"/>
      <c r="U1" s="393"/>
      <c r="V1" s="393"/>
      <c r="W1" s="393"/>
    </row>
    <row r="2" spans="1:23" s="1" customFormat="1" ht="9.75" customHeight="1">
      <c r="A2" s="394"/>
      <c r="B2" s="394"/>
      <c r="C2" s="394"/>
      <c r="D2" s="394"/>
      <c r="E2" s="394"/>
      <c r="F2" s="394"/>
      <c r="G2" s="394"/>
      <c r="H2" s="397"/>
      <c r="I2" s="396"/>
      <c r="J2" s="396"/>
      <c r="K2" s="396"/>
      <c r="L2" s="396"/>
      <c r="M2" s="396"/>
      <c r="N2" s="396"/>
      <c r="O2" s="396"/>
      <c r="P2" s="399"/>
      <c r="Q2" s="396"/>
      <c r="R2" s="396"/>
      <c r="S2" s="396"/>
      <c r="T2" s="396"/>
      <c r="U2" s="396"/>
      <c r="V2" s="396"/>
      <c r="W2" s="396"/>
    </row>
    <row r="3" spans="1:23" s="1" customFormat="1">
      <c r="A3" s="400" t="s">
        <v>65</v>
      </c>
      <c r="B3" s="400"/>
      <c r="C3" s="400"/>
      <c r="D3" s="400"/>
      <c r="E3" s="400"/>
      <c r="F3" s="400"/>
      <c r="G3" s="400"/>
      <c r="H3" s="397"/>
      <c r="I3" s="400" t="s">
        <v>90</v>
      </c>
      <c r="J3" s="400"/>
      <c r="K3" s="400"/>
      <c r="L3" s="400"/>
      <c r="M3" s="400"/>
      <c r="N3" s="400"/>
      <c r="O3" s="400"/>
      <c r="P3" s="399"/>
      <c r="Q3" s="400" t="s">
        <v>64</v>
      </c>
      <c r="R3" s="400"/>
      <c r="S3" s="400"/>
      <c r="T3" s="400"/>
      <c r="U3" s="400"/>
      <c r="V3" s="400"/>
      <c r="W3" s="400"/>
    </row>
    <row r="4" spans="1:23" s="2" customFormat="1">
      <c r="A4" s="40">
        <v>4</v>
      </c>
      <c r="B4" s="402" t="str">
        <f>'Классификации (2)'!B12</f>
        <v>МАОРИФ</v>
      </c>
      <c r="C4" s="402"/>
      <c r="D4" s="402"/>
      <c r="E4" s="402"/>
      <c r="F4" s="402"/>
      <c r="G4" s="402"/>
      <c r="H4" s="397"/>
      <c r="I4" s="40">
        <f>Q4</f>
        <v>4</v>
      </c>
      <c r="J4" s="402" t="str">
        <f>[2]Классификации!D87</f>
        <v>ОБРАЗОВАНИЕ</v>
      </c>
      <c r="K4" s="402"/>
      <c r="L4" s="402"/>
      <c r="M4" s="402"/>
      <c r="N4" s="402"/>
      <c r="O4" s="402"/>
      <c r="P4" s="399"/>
      <c r="Q4" s="40">
        <f>A4</f>
        <v>4</v>
      </c>
      <c r="R4" s="402" t="s">
        <v>14</v>
      </c>
      <c r="S4" s="402"/>
      <c r="T4" s="402"/>
      <c r="U4" s="402"/>
      <c r="V4" s="402"/>
      <c r="W4" s="402"/>
    </row>
    <row r="5" spans="1:23" s="2" customFormat="1" ht="9.25" customHeight="1">
      <c r="A5" s="391"/>
      <c r="B5" s="391"/>
      <c r="C5" s="391"/>
      <c r="D5" s="391"/>
      <c r="E5" s="391"/>
      <c r="F5" s="391"/>
      <c r="G5" s="391"/>
      <c r="H5" s="397"/>
      <c r="I5" s="391"/>
      <c r="J5" s="391"/>
      <c r="K5" s="391"/>
      <c r="L5" s="391"/>
      <c r="M5" s="391"/>
      <c r="N5" s="391"/>
      <c r="O5" s="391"/>
      <c r="P5" s="399"/>
      <c r="Q5" s="391"/>
      <c r="R5" s="391"/>
      <c r="S5" s="391"/>
      <c r="T5" s="391"/>
      <c r="U5" s="391"/>
      <c r="V5" s="391"/>
      <c r="W5" s="391"/>
    </row>
    <row r="6" spans="1:23" s="1" customFormat="1" ht="14.25" customHeight="1">
      <c r="A6" s="400" t="s">
        <v>179</v>
      </c>
      <c r="B6" s="400"/>
      <c r="C6" s="400"/>
      <c r="D6" s="400"/>
      <c r="E6" s="400"/>
      <c r="F6" s="400"/>
      <c r="G6" s="400"/>
      <c r="H6" s="397"/>
      <c r="I6" s="400" t="s">
        <v>180</v>
      </c>
      <c r="J6" s="400"/>
      <c r="K6" s="400"/>
      <c r="L6" s="400"/>
      <c r="M6" s="400"/>
      <c r="N6" s="400"/>
      <c r="O6" s="400"/>
      <c r="P6" s="399"/>
      <c r="Q6" s="400" t="s">
        <v>61</v>
      </c>
      <c r="R6" s="400"/>
      <c r="S6" s="400"/>
      <c r="T6" s="400"/>
      <c r="U6" s="400"/>
      <c r="V6" s="400"/>
      <c r="W6" s="400"/>
    </row>
    <row r="7" spans="1:23" s="2" customFormat="1">
      <c r="A7" s="40" t="str">
        <f>'Классификации (2)'!A2</f>
        <v>TIK</v>
      </c>
      <c r="B7" s="402" t="str">
        <f>'Классификации (2)'!B2</f>
        <v>Рушди таҳсилоти ибтидоии касбии босифат</v>
      </c>
      <c r="C7" s="402"/>
      <c r="D7" s="402"/>
      <c r="E7" s="402"/>
      <c r="F7" s="402"/>
      <c r="G7" s="402"/>
      <c r="H7" s="397"/>
      <c r="I7" s="40" t="str">
        <f>Q7</f>
        <v>TIK</v>
      </c>
      <c r="J7" s="402" t="str">
        <f>[2]Классификации!D6</f>
        <v>Начальное профессиональное образование</v>
      </c>
      <c r="K7" s="402"/>
      <c r="L7" s="402"/>
      <c r="M7" s="402"/>
      <c r="N7" s="402"/>
      <c r="O7" s="402"/>
      <c r="P7" s="399"/>
      <c r="Q7" s="40" t="str">
        <f>A7</f>
        <v>TIK</v>
      </c>
      <c r="R7" s="402" t="s">
        <v>14</v>
      </c>
      <c r="S7" s="402"/>
      <c r="T7" s="402"/>
      <c r="U7" s="402"/>
      <c r="V7" s="402"/>
      <c r="W7" s="402"/>
    </row>
    <row r="8" spans="1:23" s="2" customFormat="1" ht="9.25" customHeight="1">
      <c r="A8" s="391"/>
      <c r="B8" s="391"/>
      <c r="C8" s="391"/>
      <c r="D8" s="391"/>
      <c r="E8" s="391"/>
      <c r="F8" s="391"/>
      <c r="G8" s="391"/>
      <c r="H8" s="397"/>
      <c r="I8" s="391"/>
      <c r="J8" s="391"/>
      <c r="K8" s="391"/>
      <c r="L8" s="391"/>
      <c r="M8" s="391"/>
      <c r="N8" s="391"/>
      <c r="O8" s="391"/>
      <c r="P8" s="399"/>
      <c r="Q8" s="391"/>
      <c r="R8" s="391"/>
      <c r="S8" s="391"/>
      <c r="T8" s="391"/>
      <c r="U8" s="391"/>
      <c r="V8" s="391"/>
      <c r="W8" s="391"/>
    </row>
    <row r="9" spans="1:23" s="1" customFormat="1" ht="30.75" customHeight="1">
      <c r="A9" s="400" t="s">
        <v>181</v>
      </c>
      <c r="B9" s="400"/>
      <c r="C9" s="400"/>
      <c r="D9" s="400"/>
      <c r="E9" s="400"/>
      <c r="F9" s="400"/>
      <c r="G9" s="400"/>
      <c r="H9" s="397"/>
      <c r="I9" s="400" t="s">
        <v>182</v>
      </c>
      <c r="J9" s="400"/>
      <c r="K9" s="400"/>
      <c r="L9" s="400"/>
      <c r="M9" s="400"/>
      <c r="N9" s="400"/>
      <c r="O9" s="400"/>
      <c r="P9" s="399"/>
      <c r="Q9" s="400" t="s">
        <v>63</v>
      </c>
      <c r="R9" s="400"/>
      <c r="S9" s="400"/>
      <c r="T9" s="400"/>
      <c r="U9" s="400"/>
      <c r="V9" s="400"/>
      <c r="W9" s="400"/>
    </row>
    <row r="10" spans="1:23" s="2" customFormat="1">
      <c r="A10" s="40" t="str">
        <f>'Классификации (2)'!A6</f>
        <v>TIK 002</v>
      </c>
      <c r="B10" s="402" t="str">
        <f>'Классификации (2)'!B6</f>
        <v>Иқтидори кадрии кормандон дар таҳсилоти ибтидоӣ касбӣ (Такмили ихтисос)</v>
      </c>
      <c r="C10" s="402"/>
      <c r="D10" s="402"/>
      <c r="E10" s="402"/>
      <c r="F10" s="402"/>
      <c r="G10" s="402"/>
      <c r="H10" s="397"/>
      <c r="I10" s="40" t="str">
        <f>Q10</f>
        <v>TIK 002</v>
      </c>
      <c r="J10" s="402" t="str">
        <f>[2]Классификации!D28</f>
        <v>Начальное профессиональное образование</v>
      </c>
      <c r="K10" s="402"/>
      <c r="L10" s="402"/>
      <c r="M10" s="402"/>
      <c r="N10" s="402"/>
      <c r="O10" s="402"/>
      <c r="P10" s="399"/>
      <c r="Q10" s="40" t="str">
        <f>A10</f>
        <v>TIK 002</v>
      </c>
      <c r="R10" s="402" t="s">
        <v>14</v>
      </c>
      <c r="S10" s="402"/>
      <c r="T10" s="402"/>
      <c r="U10" s="402"/>
      <c r="V10" s="402"/>
      <c r="W10" s="402"/>
    </row>
    <row r="11" spans="1:23" s="1" customFormat="1" ht="7.75" customHeight="1">
      <c r="A11" s="394"/>
      <c r="B11" s="394"/>
      <c r="C11" s="394"/>
      <c r="D11" s="394"/>
      <c r="E11" s="394"/>
      <c r="F11" s="394"/>
      <c r="G11" s="394"/>
      <c r="H11" s="397"/>
      <c r="I11" s="396"/>
      <c r="J11" s="396"/>
      <c r="K11" s="396"/>
      <c r="L11" s="396"/>
      <c r="M11" s="396"/>
      <c r="N11" s="396"/>
      <c r="O11" s="396"/>
      <c r="P11" s="399"/>
      <c r="Q11" s="396"/>
      <c r="R11" s="396"/>
      <c r="S11" s="396"/>
      <c r="T11" s="396"/>
      <c r="U11" s="396"/>
      <c r="V11" s="396"/>
      <c r="W11" s="396"/>
    </row>
    <row r="12" spans="1:23" s="2" customFormat="1" ht="30.75" customHeight="1">
      <c r="A12" s="400" t="s">
        <v>86</v>
      </c>
      <c r="B12" s="405"/>
      <c r="C12" s="405"/>
      <c r="D12" s="405"/>
      <c r="E12" s="405"/>
      <c r="F12" s="405"/>
      <c r="G12" s="405"/>
      <c r="H12" s="397"/>
      <c r="I12" s="400" t="s">
        <v>91</v>
      </c>
      <c r="J12" s="405"/>
      <c r="K12" s="405"/>
      <c r="L12" s="405"/>
      <c r="M12" s="405"/>
      <c r="N12" s="405"/>
      <c r="O12" s="405"/>
      <c r="P12" s="399"/>
      <c r="Q12" s="400" t="s">
        <v>66</v>
      </c>
      <c r="R12" s="405"/>
      <c r="S12" s="405"/>
      <c r="T12" s="405"/>
      <c r="U12" s="405"/>
      <c r="V12" s="405"/>
      <c r="W12" s="405"/>
    </row>
    <row r="13" spans="1:23" s="2" customFormat="1">
      <c r="A13" s="40">
        <f>'Классификации (2)'!A10</f>
        <v>113</v>
      </c>
      <c r="B13" s="40" t="str">
        <f>'Классификации (2)'!B10</f>
        <v>Вазорати мењнат, муњољират ва шуѓли ањолии Љумњурии Тољикистон</v>
      </c>
      <c r="C13" s="72"/>
      <c r="D13" s="72"/>
      <c r="E13" s="72"/>
      <c r="F13" s="72"/>
      <c r="G13" s="72"/>
      <c r="H13" s="397"/>
      <c r="I13" s="40"/>
      <c r="J13" s="72"/>
      <c r="K13" s="72"/>
      <c r="L13" s="72"/>
      <c r="M13" s="72"/>
      <c r="N13" s="72"/>
      <c r="O13" s="72"/>
      <c r="P13" s="399"/>
      <c r="Q13" s="40"/>
      <c r="R13" s="72"/>
      <c r="S13" s="72"/>
      <c r="T13" s="72"/>
      <c r="U13" s="72"/>
      <c r="V13" s="72"/>
      <c r="W13" s="72"/>
    </row>
    <row r="14" spans="1:23" s="2" customFormat="1">
      <c r="A14" s="40"/>
      <c r="B14" s="40"/>
      <c r="C14" s="72"/>
      <c r="D14" s="72"/>
      <c r="E14" s="72"/>
      <c r="F14" s="72"/>
      <c r="G14" s="72"/>
      <c r="H14" s="397"/>
      <c r="I14" s="40"/>
      <c r="J14" s="72"/>
      <c r="K14" s="72"/>
      <c r="L14" s="72"/>
      <c r="M14" s="72"/>
      <c r="N14" s="72"/>
      <c r="O14" s="72"/>
      <c r="P14" s="399"/>
      <c r="Q14" s="40"/>
      <c r="R14" s="72"/>
      <c r="S14" s="72"/>
      <c r="T14" s="72"/>
      <c r="U14" s="72"/>
      <c r="V14" s="72"/>
      <c r="W14" s="72"/>
    </row>
    <row r="15" spans="1:23" s="2" customFormat="1">
      <c r="A15" s="391"/>
      <c r="B15" s="391"/>
      <c r="C15" s="391"/>
      <c r="D15" s="391"/>
      <c r="E15" s="391"/>
      <c r="F15" s="391"/>
      <c r="G15" s="391"/>
      <c r="H15" s="397"/>
      <c r="I15" s="391"/>
      <c r="J15" s="391"/>
      <c r="K15" s="391"/>
      <c r="L15" s="391"/>
      <c r="M15" s="391"/>
      <c r="N15" s="391"/>
      <c r="O15" s="391"/>
      <c r="P15" s="399"/>
      <c r="Q15" s="391"/>
      <c r="R15" s="391"/>
      <c r="S15" s="391"/>
      <c r="T15" s="391"/>
      <c r="U15" s="391"/>
      <c r="V15" s="391"/>
      <c r="W15" s="391"/>
    </row>
    <row r="16" spans="1:23" s="2" customFormat="1" ht="30.75" customHeight="1">
      <c r="A16" s="400" t="s">
        <v>85</v>
      </c>
      <c r="B16" s="405"/>
      <c r="C16" s="405"/>
      <c r="D16" s="405"/>
      <c r="E16" s="405"/>
      <c r="F16" s="405"/>
      <c r="G16" s="405"/>
      <c r="H16" s="397"/>
      <c r="I16" s="400" t="s">
        <v>92</v>
      </c>
      <c r="J16" s="405"/>
      <c r="K16" s="405"/>
      <c r="L16" s="405"/>
      <c r="M16" s="405"/>
      <c r="N16" s="405"/>
      <c r="O16" s="405"/>
      <c r="P16" s="399"/>
      <c r="Q16" s="400" t="s">
        <v>67</v>
      </c>
      <c r="R16" s="405"/>
      <c r="S16" s="405"/>
      <c r="T16" s="405"/>
      <c r="U16" s="405"/>
      <c r="V16" s="405"/>
      <c r="W16" s="405"/>
    </row>
    <row r="17" spans="1:34" s="2" customFormat="1" ht="20.5" customHeight="1">
      <c r="A17" s="40"/>
      <c r="B17" s="40" t="s">
        <v>359</v>
      </c>
      <c r="C17" s="40"/>
      <c r="D17" s="40"/>
      <c r="E17" s="40"/>
      <c r="F17" s="40"/>
      <c r="G17" s="40"/>
      <c r="H17" s="397"/>
      <c r="I17" s="257"/>
      <c r="J17" s="22"/>
      <c r="K17" s="22"/>
      <c r="L17" s="22"/>
      <c r="M17" s="22"/>
      <c r="N17" s="22"/>
      <c r="O17" s="22"/>
      <c r="P17" s="399"/>
      <c r="Q17" s="257"/>
      <c r="R17" s="22"/>
      <c r="S17" s="22"/>
      <c r="T17" s="22"/>
      <c r="U17" s="22"/>
      <c r="V17" s="22"/>
      <c r="W17" s="22"/>
    </row>
    <row r="18" spans="1:34" s="2" customFormat="1" ht="18" customHeight="1">
      <c r="A18" s="40"/>
      <c r="B18" s="40" t="str">
        <f>'Лист2 (2023 мукоиса)'!B76</f>
        <v>11301003-Курсҳои такмили ихтисоси Вазорати меҳнат, муҳоҷират ва шуғли аҳолии Ҷумҳурии Тоҷикистон</v>
      </c>
      <c r="C18" s="40"/>
      <c r="D18" s="40"/>
      <c r="E18" s="40"/>
      <c r="F18" s="40"/>
      <c r="G18" s="40"/>
      <c r="H18" s="397"/>
      <c r="I18" s="193">
        <v>65</v>
      </c>
      <c r="J18" s="402" t="s">
        <v>215</v>
      </c>
      <c r="K18" s="402"/>
      <c r="L18" s="402"/>
      <c r="M18" s="402"/>
      <c r="N18" s="402"/>
      <c r="O18" s="402"/>
      <c r="P18" s="399"/>
      <c r="Q18" s="40">
        <f>A18</f>
        <v>0</v>
      </c>
      <c r="R18" s="402" t="s">
        <v>14</v>
      </c>
      <c r="S18" s="402"/>
      <c r="T18" s="402"/>
      <c r="U18" s="402"/>
      <c r="V18" s="402"/>
      <c r="W18" s="402"/>
    </row>
    <row r="19" spans="1:34" s="1" customFormat="1">
      <c r="A19" s="40"/>
      <c r="B19" s="40" t="s">
        <v>347</v>
      </c>
      <c r="C19" s="40"/>
      <c r="D19" s="40"/>
      <c r="E19" s="40"/>
      <c r="F19" s="40"/>
      <c r="G19" s="40"/>
      <c r="H19" s="397"/>
      <c r="I19" s="239"/>
      <c r="J19" s="239"/>
      <c r="K19" s="239"/>
      <c r="L19" s="239"/>
      <c r="M19" s="239"/>
      <c r="N19" s="239"/>
      <c r="O19" s="239"/>
      <c r="P19" s="399"/>
      <c r="Q19" s="239"/>
      <c r="R19" s="239"/>
      <c r="S19" s="239"/>
      <c r="T19" s="239"/>
      <c r="U19" s="239"/>
      <c r="V19" s="239"/>
      <c r="W19" s="239"/>
    </row>
    <row r="20" spans="1:34" s="2" customFormat="1">
      <c r="A20" s="400" t="s">
        <v>73</v>
      </c>
      <c r="B20" s="400"/>
      <c r="C20" s="400"/>
      <c r="D20" s="400"/>
      <c r="E20" s="400"/>
      <c r="F20" s="400"/>
      <c r="G20" s="400"/>
      <c r="H20" s="397"/>
      <c r="I20" s="408" t="s">
        <v>93</v>
      </c>
      <c r="J20" s="408"/>
      <c r="K20" s="408"/>
      <c r="L20" s="408"/>
      <c r="M20" s="408"/>
      <c r="N20" s="408"/>
      <c r="O20" s="408"/>
      <c r="P20" s="399"/>
      <c r="Q20" s="408" t="s">
        <v>16</v>
      </c>
      <c r="R20" s="408"/>
      <c r="S20" s="408"/>
      <c r="T20" s="408"/>
      <c r="U20" s="408"/>
      <c r="V20" s="408"/>
      <c r="W20" s="408"/>
    </row>
    <row r="21" spans="1:34" s="2" customFormat="1" ht="145.25" customHeight="1">
      <c r="A21" s="409" t="s">
        <v>401</v>
      </c>
      <c r="B21" s="409"/>
      <c r="C21" s="409"/>
      <c r="D21" s="409"/>
      <c r="E21" s="409"/>
      <c r="F21" s="409"/>
      <c r="G21" s="409"/>
      <c r="H21" s="397"/>
      <c r="I21" s="402" t="s">
        <v>216</v>
      </c>
      <c r="J21" s="402"/>
      <c r="K21" s="402"/>
      <c r="L21" s="402"/>
      <c r="M21" s="402"/>
      <c r="N21" s="402"/>
      <c r="O21" s="402"/>
      <c r="P21" s="399"/>
      <c r="Q21" s="409" t="s">
        <v>14</v>
      </c>
      <c r="R21" s="409"/>
      <c r="S21" s="409"/>
      <c r="T21" s="409"/>
      <c r="U21" s="409"/>
      <c r="V21" s="409"/>
      <c r="W21" s="409"/>
    </row>
    <row r="22" spans="1:34" s="2" customFormat="1" ht="11.25" customHeight="1">
      <c r="A22" s="400"/>
      <c r="B22" s="400"/>
      <c r="C22" s="400"/>
      <c r="D22" s="400"/>
      <c r="E22" s="400"/>
      <c r="F22" s="400"/>
      <c r="G22" s="400"/>
      <c r="H22" s="397"/>
      <c r="I22" s="408"/>
      <c r="J22" s="408"/>
      <c r="K22" s="408"/>
      <c r="L22" s="408"/>
      <c r="M22" s="408"/>
      <c r="N22" s="408"/>
      <c r="O22" s="408"/>
      <c r="P22" s="399"/>
      <c r="Q22" s="408"/>
      <c r="R22" s="408"/>
      <c r="S22" s="408"/>
      <c r="T22" s="408"/>
      <c r="U22" s="408"/>
      <c r="V22" s="408"/>
      <c r="W22" s="408"/>
    </row>
    <row r="23" spans="1:34" s="2" customFormat="1">
      <c r="A23" s="400" t="s">
        <v>17</v>
      </c>
      <c r="B23" s="400"/>
      <c r="C23" s="400"/>
      <c r="D23" s="400"/>
      <c r="E23" s="400"/>
      <c r="F23" s="400"/>
      <c r="G23" s="400"/>
      <c r="H23" s="397"/>
      <c r="I23" s="408" t="s">
        <v>94</v>
      </c>
      <c r="J23" s="408"/>
      <c r="K23" s="408"/>
      <c r="L23" s="408"/>
      <c r="M23" s="408"/>
      <c r="N23" s="408"/>
      <c r="O23" s="408"/>
      <c r="P23" s="399"/>
      <c r="Q23" s="408" t="s">
        <v>18</v>
      </c>
      <c r="R23" s="408"/>
      <c r="S23" s="408"/>
      <c r="T23" s="408"/>
      <c r="U23" s="408"/>
      <c r="V23" s="408"/>
      <c r="W23" s="408"/>
    </row>
    <row r="24" spans="1:34" s="2" customFormat="1" ht="91.25" customHeight="1">
      <c r="A24" s="409" t="s">
        <v>403</v>
      </c>
      <c r="B24" s="409"/>
      <c r="C24" s="409"/>
      <c r="D24" s="409"/>
      <c r="E24" s="409"/>
      <c r="F24" s="409"/>
      <c r="G24" s="409"/>
      <c r="H24" s="397"/>
      <c r="I24" s="409" t="s">
        <v>218</v>
      </c>
      <c r="J24" s="409"/>
      <c r="K24" s="409"/>
      <c r="L24" s="409"/>
      <c r="M24" s="409"/>
      <c r="N24" s="409"/>
      <c r="O24" s="409"/>
      <c r="P24" s="399"/>
      <c r="Q24" s="409" t="s">
        <v>14</v>
      </c>
      <c r="R24" s="409"/>
      <c r="S24" s="409"/>
      <c r="T24" s="409"/>
      <c r="U24" s="409"/>
      <c r="V24" s="409"/>
      <c r="W24" s="409"/>
      <c r="AA24" s="492"/>
      <c r="AB24" s="492"/>
      <c r="AC24" s="492"/>
      <c r="AD24" s="492"/>
      <c r="AE24" s="492"/>
      <c r="AF24" s="492"/>
      <c r="AG24" s="492"/>
      <c r="AH24" s="492"/>
    </row>
    <row r="25" spans="1:34" s="2" customFormat="1" ht="10.5" customHeight="1">
      <c r="A25" s="400"/>
      <c r="B25" s="400"/>
      <c r="C25" s="400"/>
      <c r="D25" s="400"/>
      <c r="E25" s="400"/>
      <c r="F25" s="400"/>
      <c r="G25" s="400"/>
      <c r="H25" s="397"/>
      <c r="I25" s="408"/>
      <c r="J25" s="408"/>
      <c r="K25" s="408"/>
      <c r="L25" s="408"/>
      <c r="M25" s="408"/>
      <c r="N25" s="408"/>
      <c r="O25" s="408"/>
      <c r="P25" s="399"/>
      <c r="Q25" s="408"/>
      <c r="R25" s="408"/>
      <c r="S25" s="408"/>
      <c r="T25" s="408"/>
      <c r="U25" s="408"/>
      <c r="V25" s="408"/>
      <c r="W25" s="408"/>
    </row>
    <row r="26" spans="1:34" s="2" customFormat="1">
      <c r="A26" s="400" t="s">
        <v>74</v>
      </c>
      <c r="B26" s="400"/>
      <c r="C26" s="400"/>
      <c r="D26" s="400"/>
      <c r="E26" s="400"/>
      <c r="F26" s="400"/>
      <c r="G26" s="400"/>
      <c r="H26" s="397"/>
      <c r="I26" s="408" t="s">
        <v>95</v>
      </c>
      <c r="J26" s="408"/>
      <c r="K26" s="408"/>
      <c r="L26" s="408"/>
      <c r="M26" s="408"/>
      <c r="N26" s="408"/>
      <c r="O26" s="408"/>
      <c r="P26" s="399"/>
      <c r="Q26" s="408" t="s">
        <v>19</v>
      </c>
      <c r="R26" s="408"/>
      <c r="S26" s="408"/>
      <c r="T26" s="408"/>
      <c r="U26" s="408"/>
      <c r="V26" s="408"/>
      <c r="W26" s="408"/>
    </row>
    <row r="27" spans="1:34" s="2" customFormat="1" ht="195" customHeight="1">
      <c r="A27" s="488" t="s">
        <v>404</v>
      </c>
      <c r="B27" s="488"/>
      <c r="C27" s="488"/>
      <c r="D27" s="488"/>
      <c r="E27" s="488"/>
      <c r="F27" s="488"/>
      <c r="G27" s="488"/>
      <c r="H27" s="397"/>
      <c r="I27" s="409" t="s">
        <v>217</v>
      </c>
      <c r="J27" s="409"/>
      <c r="K27" s="409"/>
      <c r="L27" s="409"/>
      <c r="M27" s="409"/>
      <c r="N27" s="409"/>
      <c r="O27" s="409"/>
      <c r="P27" s="399"/>
      <c r="Q27" s="409" t="s">
        <v>14</v>
      </c>
      <c r="R27" s="409"/>
      <c r="S27" s="409"/>
      <c r="T27" s="409"/>
      <c r="U27" s="409"/>
      <c r="V27" s="409"/>
      <c r="W27" s="409"/>
    </row>
    <row r="28" spans="1:34" s="2" customFormat="1" ht="10.5" customHeight="1">
      <c r="A28" s="409"/>
      <c r="B28" s="409"/>
      <c r="C28" s="409"/>
      <c r="D28" s="409"/>
      <c r="E28" s="409"/>
      <c r="F28" s="409"/>
      <c r="G28" s="409"/>
      <c r="H28" s="397"/>
      <c r="I28" s="414"/>
      <c r="J28" s="414"/>
      <c r="K28" s="414"/>
      <c r="L28" s="414"/>
      <c r="M28" s="414"/>
      <c r="N28" s="414"/>
      <c r="O28" s="414"/>
      <c r="P28" s="399"/>
      <c r="Q28" s="414"/>
      <c r="R28" s="414"/>
      <c r="S28" s="414"/>
      <c r="T28" s="414"/>
      <c r="U28" s="414"/>
      <c r="V28" s="414"/>
      <c r="W28" s="414"/>
    </row>
    <row r="29" spans="1:34" s="1" customFormat="1" ht="14.25" customHeight="1">
      <c r="A29" s="405" t="s">
        <v>75</v>
      </c>
      <c r="B29" s="405"/>
      <c r="C29" s="405"/>
      <c r="D29" s="405"/>
      <c r="E29" s="405"/>
      <c r="F29" s="405"/>
      <c r="G29" s="405"/>
      <c r="H29" s="397"/>
      <c r="I29" s="405" t="s">
        <v>96</v>
      </c>
      <c r="J29" s="405"/>
      <c r="K29" s="405"/>
      <c r="L29" s="405"/>
      <c r="M29" s="405"/>
      <c r="N29" s="405"/>
      <c r="O29" s="405"/>
      <c r="P29" s="399"/>
      <c r="Q29" s="405" t="s">
        <v>28</v>
      </c>
      <c r="R29" s="405"/>
      <c r="S29" s="405"/>
      <c r="T29" s="405"/>
      <c r="U29" s="405"/>
      <c r="V29" s="405"/>
      <c r="W29" s="405"/>
    </row>
    <row r="30" spans="1:34" s="1" customFormat="1" ht="83" customHeight="1">
      <c r="A30" s="409" t="s">
        <v>363</v>
      </c>
      <c r="B30" s="404"/>
      <c r="C30" s="404"/>
      <c r="D30" s="404"/>
      <c r="E30" s="404"/>
      <c r="F30" s="404"/>
      <c r="G30" s="404"/>
      <c r="H30" s="397"/>
      <c r="I30" s="409" t="s">
        <v>29</v>
      </c>
      <c r="J30" s="404"/>
      <c r="K30" s="404"/>
      <c r="L30" s="404"/>
      <c r="M30" s="404"/>
      <c r="N30" s="404"/>
      <c r="O30" s="404"/>
      <c r="P30" s="399"/>
      <c r="Q30" s="409" t="s">
        <v>29</v>
      </c>
      <c r="R30" s="404"/>
      <c r="S30" s="404"/>
      <c r="T30" s="404"/>
      <c r="U30" s="404"/>
      <c r="V30" s="404"/>
      <c r="W30" s="404"/>
    </row>
    <row r="31" spans="1:34" s="2" customFormat="1" ht="12" customHeight="1">
      <c r="A31" s="413"/>
      <c r="B31" s="413"/>
      <c r="C31" s="413"/>
      <c r="D31" s="413"/>
      <c r="E31" s="413"/>
      <c r="F31" s="413"/>
      <c r="G31" s="413"/>
      <c r="H31" s="397"/>
      <c r="I31" s="408"/>
      <c r="J31" s="408"/>
      <c r="K31" s="408"/>
      <c r="L31" s="408"/>
      <c r="M31" s="408"/>
      <c r="N31" s="408"/>
      <c r="O31" s="408"/>
      <c r="P31" s="399"/>
      <c r="Q31" s="408"/>
      <c r="R31" s="408"/>
      <c r="S31" s="408"/>
      <c r="T31" s="408"/>
      <c r="U31" s="408"/>
      <c r="V31" s="408"/>
      <c r="W31" s="408"/>
    </row>
    <row r="32" spans="1:34" s="1" customFormat="1" ht="18.75" customHeight="1">
      <c r="A32" s="393" t="s">
        <v>249</v>
      </c>
      <c r="B32" s="393"/>
      <c r="C32" s="393"/>
      <c r="D32" s="393"/>
      <c r="E32" s="393"/>
      <c r="F32" s="393"/>
      <c r="G32" s="393"/>
      <c r="H32" s="397"/>
      <c r="I32" s="393" t="s">
        <v>97</v>
      </c>
      <c r="J32" s="393"/>
      <c r="K32" s="393"/>
      <c r="L32" s="393"/>
      <c r="M32" s="393"/>
      <c r="N32" s="393"/>
      <c r="O32" s="393"/>
      <c r="P32" s="399"/>
      <c r="Q32" s="393" t="s">
        <v>20</v>
      </c>
      <c r="R32" s="393"/>
      <c r="S32" s="393"/>
      <c r="T32" s="393"/>
      <c r="U32" s="393"/>
      <c r="V32" s="393"/>
      <c r="W32" s="393"/>
    </row>
    <row r="33" spans="1:29" s="1" customFormat="1">
      <c r="A33" s="422"/>
      <c r="B33" s="422"/>
      <c r="C33" s="422"/>
      <c r="D33" s="422"/>
      <c r="E33" s="422"/>
      <c r="F33" s="422"/>
      <c r="G33" s="422"/>
      <c r="H33" s="397"/>
      <c r="I33" s="405"/>
      <c r="J33" s="405"/>
      <c r="K33" s="405"/>
      <c r="L33" s="405"/>
      <c r="M33" s="405"/>
      <c r="N33" s="405"/>
      <c r="O33" s="405"/>
      <c r="P33" s="399"/>
      <c r="Q33" s="405"/>
      <c r="R33" s="405"/>
      <c r="S33" s="405"/>
      <c r="T33" s="405"/>
      <c r="U33" s="405"/>
      <c r="V33" s="405"/>
      <c r="W33" s="405"/>
    </row>
    <row r="34" spans="1:29" s="3" customFormat="1" ht="43.5" customHeight="1">
      <c r="A34" s="489"/>
      <c r="B34" s="489"/>
      <c r="C34" s="258">
        <v>2022</v>
      </c>
      <c r="D34" s="258">
        <v>2023</v>
      </c>
      <c r="E34" s="258">
        <v>2024</v>
      </c>
      <c r="F34" s="258">
        <v>2025</v>
      </c>
      <c r="G34" s="258">
        <v>2026</v>
      </c>
      <c r="H34" s="397"/>
      <c r="I34" s="490" t="s">
        <v>98</v>
      </c>
      <c r="J34" s="490"/>
      <c r="K34" s="181" t="s">
        <v>194</v>
      </c>
      <c r="L34" s="181" t="s">
        <v>195</v>
      </c>
      <c r="M34" s="181" t="s">
        <v>196</v>
      </c>
      <c r="N34" s="181" t="s">
        <v>197</v>
      </c>
      <c r="O34" s="181" t="s">
        <v>198</v>
      </c>
      <c r="P34" s="399"/>
      <c r="Q34" s="490"/>
      <c r="R34" s="490"/>
      <c r="S34" s="181" t="s">
        <v>21</v>
      </c>
      <c r="T34" s="181" t="s">
        <v>22</v>
      </c>
      <c r="U34" s="181" t="s">
        <v>23</v>
      </c>
      <c r="V34" s="181" t="s">
        <v>24</v>
      </c>
      <c r="W34" s="181" t="s">
        <v>25</v>
      </c>
      <c r="Z34" s="1"/>
      <c r="AA34" s="1"/>
      <c r="AB34" s="1"/>
      <c r="AC34" s="1"/>
    </row>
    <row r="35" spans="1:29" s="1" customFormat="1" ht="14" customHeight="1">
      <c r="A35" s="487" t="s">
        <v>367</v>
      </c>
      <c r="B35" s="487"/>
      <c r="C35" s="277">
        <v>2122.5352564102564</v>
      </c>
      <c r="D35" s="277">
        <v>2105.3189102564102</v>
      </c>
      <c r="E35" s="277">
        <v>2360.2941176470586</v>
      </c>
      <c r="F35" s="277">
        <v>2673.5294117647059</v>
      </c>
      <c r="G35" s="277">
        <v>3028.2352941176468</v>
      </c>
      <c r="H35" s="397"/>
      <c r="I35" s="409" t="s">
        <v>219</v>
      </c>
      <c r="J35" s="409"/>
      <c r="K35" s="4">
        <f t="shared" ref="K35:O38" si="0">S35</f>
        <v>2122.5352564102564</v>
      </c>
      <c r="L35" s="4">
        <f t="shared" si="0"/>
        <v>2105.3189102564102</v>
      </c>
      <c r="M35" s="4">
        <f t="shared" si="0"/>
        <v>2360.2941176470586</v>
      </c>
      <c r="N35" s="4">
        <f t="shared" si="0"/>
        <v>2673.5294117647059</v>
      </c>
      <c r="O35" s="4">
        <f t="shared" si="0"/>
        <v>3028.2352941176468</v>
      </c>
      <c r="P35" s="399"/>
      <c r="Q35" s="409" t="s">
        <v>14</v>
      </c>
      <c r="R35" s="409"/>
      <c r="S35" s="4">
        <f t="shared" ref="S35:W38" si="1">C35</f>
        <v>2122.5352564102564</v>
      </c>
      <c r="T35" s="4">
        <f t="shared" si="1"/>
        <v>2105.3189102564102</v>
      </c>
      <c r="U35" s="4">
        <f t="shared" si="1"/>
        <v>2360.2941176470586</v>
      </c>
      <c r="V35" s="4">
        <f t="shared" si="1"/>
        <v>2673.5294117647059</v>
      </c>
      <c r="W35" s="4">
        <f t="shared" si="1"/>
        <v>3028.2352941176468</v>
      </c>
      <c r="Z35" s="6"/>
      <c r="AA35" s="6"/>
      <c r="AB35" s="6"/>
      <c r="AC35" s="6"/>
    </row>
    <row r="36" spans="1:29" s="1" customFormat="1" ht="15" customHeight="1">
      <c r="A36" s="487" t="s">
        <v>368</v>
      </c>
      <c r="B36" s="487"/>
      <c r="C36" s="277">
        <v>955.14086538461538</v>
      </c>
      <c r="D36" s="275">
        <v>948</v>
      </c>
      <c r="E36" s="277">
        <v>1062.1323529411764</v>
      </c>
      <c r="F36" s="277">
        <v>1203.0882352941176</v>
      </c>
      <c r="G36" s="277">
        <v>1362.7058823529412</v>
      </c>
      <c r="H36" s="397"/>
      <c r="I36" s="409" t="s">
        <v>193</v>
      </c>
      <c r="J36" s="409"/>
      <c r="K36" s="4">
        <f t="shared" si="0"/>
        <v>955.14086538461538</v>
      </c>
      <c r="L36" s="4">
        <f t="shared" si="0"/>
        <v>948</v>
      </c>
      <c r="M36" s="4">
        <f t="shared" si="0"/>
        <v>1062.1323529411764</v>
      </c>
      <c r="N36" s="4">
        <f t="shared" si="0"/>
        <v>1203.0882352941176</v>
      </c>
      <c r="O36" s="4">
        <f t="shared" si="0"/>
        <v>1362.7058823529412</v>
      </c>
      <c r="P36" s="399"/>
      <c r="Q36" s="409" t="s">
        <v>14</v>
      </c>
      <c r="R36" s="409"/>
      <c r="S36" s="4">
        <f t="shared" si="1"/>
        <v>955.14086538461538</v>
      </c>
      <c r="T36" s="4">
        <f t="shared" si="1"/>
        <v>948</v>
      </c>
      <c r="U36" s="4">
        <f t="shared" si="1"/>
        <v>1062.1323529411764</v>
      </c>
      <c r="V36" s="4">
        <f t="shared" si="1"/>
        <v>1203.0882352941176</v>
      </c>
      <c r="W36" s="4">
        <f t="shared" si="1"/>
        <v>1362.7058823529412</v>
      </c>
      <c r="Y36" s="180"/>
      <c r="Z36" s="180"/>
    </row>
    <row r="37" spans="1:29" s="1" customFormat="1" ht="15" customHeight="1">
      <c r="A37" s="487" t="s">
        <v>405</v>
      </c>
      <c r="B37" s="487"/>
      <c r="C37" s="324">
        <v>8</v>
      </c>
      <c r="D37" s="324">
        <v>10</v>
      </c>
      <c r="E37" s="324">
        <v>13</v>
      </c>
      <c r="F37" s="324">
        <v>14</v>
      </c>
      <c r="G37" s="324">
        <v>15</v>
      </c>
      <c r="H37" s="397"/>
      <c r="I37" s="409" t="s">
        <v>214</v>
      </c>
      <c r="J37" s="409"/>
      <c r="K37" s="5">
        <f t="shared" si="0"/>
        <v>8</v>
      </c>
      <c r="L37" s="5">
        <f t="shared" si="0"/>
        <v>10</v>
      </c>
      <c r="M37" s="5">
        <f t="shared" si="0"/>
        <v>13</v>
      </c>
      <c r="N37" s="5">
        <f t="shared" si="0"/>
        <v>14</v>
      </c>
      <c r="O37" s="5">
        <f t="shared" si="0"/>
        <v>15</v>
      </c>
      <c r="P37" s="399"/>
      <c r="Q37" s="409" t="s">
        <v>14</v>
      </c>
      <c r="R37" s="409"/>
      <c r="S37" s="5">
        <f t="shared" si="1"/>
        <v>8</v>
      </c>
      <c r="T37" s="5">
        <f t="shared" si="1"/>
        <v>10</v>
      </c>
      <c r="U37" s="5">
        <f t="shared" si="1"/>
        <v>13</v>
      </c>
      <c r="V37" s="5">
        <f t="shared" si="1"/>
        <v>14</v>
      </c>
      <c r="W37" s="5">
        <f t="shared" si="1"/>
        <v>15</v>
      </c>
    </row>
    <row r="38" spans="1:29" s="1" customFormat="1" ht="15" customHeight="1">
      <c r="A38" s="487" t="s">
        <v>406</v>
      </c>
      <c r="B38" s="487"/>
      <c r="C38" s="323">
        <v>465</v>
      </c>
      <c r="D38" s="323">
        <v>564</v>
      </c>
      <c r="E38" s="323">
        <v>549</v>
      </c>
      <c r="F38" s="323">
        <v>587</v>
      </c>
      <c r="G38" s="323">
        <v>607</v>
      </c>
      <c r="H38" s="397"/>
      <c r="I38" s="409" t="s">
        <v>220</v>
      </c>
      <c r="J38" s="409"/>
      <c r="K38" s="5">
        <f t="shared" si="0"/>
        <v>465</v>
      </c>
      <c r="L38" s="5">
        <f t="shared" si="0"/>
        <v>564</v>
      </c>
      <c r="M38" s="5">
        <f t="shared" si="0"/>
        <v>549</v>
      </c>
      <c r="N38" s="5">
        <f t="shared" si="0"/>
        <v>587</v>
      </c>
      <c r="O38" s="5">
        <f t="shared" si="0"/>
        <v>607</v>
      </c>
      <c r="P38" s="399"/>
      <c r="Q38" s="409" t="s">
        <v>14</v>
      </c>
      <c r="R38" s="409"/>
      <c r="S38" s="5">
        <f t="shared" si="1"/>
        <v>465</v>
      </c>
      <c r="T38" s="5">
        <f t="shared" si="1"/>
        <v>564</v>
      </c>
      <c r="U38" s="5">
        <f t="shared" si="1"/>
        <v>549</v>
      </c>
      <c r="V38" s="5">
        <f t="shared" si="1"/>
        <v>587</v>
      </c>
      <c r="W38" s="5">
        <f t="shared" si="1"/>
        <v>607</v>
      </c>
      <c r="Z38" s="195"/>
    </row>
    <row r="39" spans="1:29" s="1" customFormat="1" ht="30.5" customHeight="1">
      <c r="A39" s="487" t="s">
        <v>407</v>
      </c>
      <c r="B39" s="487"/>
      <c r="C39" s="323">
        <v>465</v>
      </c>
      <c r="D39" s="323">
        <v>514</v>
      </c>
      <c r="E39" s="323">
        <v>549</v>
      </c>
      <c r="F39" s="323">
        <v>587</v>
      </c>
      <c r="G39" s="323">
        <v>607</v>
      </c>
      <c r="H39" s="397"/>
      <c r="I39" s="228"/>
      <c r="J39" s="228"/>
      <c r="K39" s="5"/>
      <c r="L39" s="5"/>
      <c r="M39" s="5"/>
      <c r="N39" s="5"/>
      <c r="O39" s="5"/>
      <c r="P39" s="399"/>
      <c r="Q39" s="228"/>
      <c r="R39" s="228"/>
      <c r="S39" s="5"/>
      <c r="T39" s="5"/>
      <c r="U39" s="5"/>
      <c r="V39" s="5"/>
      <c r="W39" s="5"/>
      <c r="Z39" s="195"/>
    </row>
    <row r="40" spans="1:29" s="1" customFormat="1" ht="10.5" customHeight="1">
      <c r="A40" s="425"/>
      <c r="B40" s="425"/>
      <c r="C40" s="425"/>
      <c r="D40" s="425"/>
      <c r="E40" s="425"/>
      <c r="F40" s="425"/>
      <c r="G40" s="425"/>
      <c r="H40" s="397"/>
      <c r="I40" s="425"/>
      <c r="J40" s="425"/>
      <c r="K40" s="425"/>
      <c r="L40" s="425"/>
      <c r="M40" s="425"/>
      <c r="N40" s="425"/>
      <c r="O40" s="425"/>
      <c r="P40" s="399"/>
      <c r="Q40" s="425"/>
      <c r="R40" s="425"/>
      <c r="S40" s="425"/>
      <c r="T40" s="425"/>
      <c r="U40" s="425"/>
      <c r="V40" s="425"/>
      <c r="W40" s="425"/>
    </row>
    <row r="41" spans="1:29" s="1" customFormat="1" ht="10.5" customHeight="1">
      <c r="A41" s="425"/>
      <c r="B41" s="425"/>
      <c r="C41" s="425"/>
      <c r="D41" s="425"/>
      <c r="E41" s="425"/>
      <c r="F41" s="425"/>
      <c r="G41" s="425"/>
      <c r="H41" s="397"/>
      <c r="I41" s="425"/>
      <c r="J41" s="425"/>
      <c r="K41" s="425"/>
      <c r="L41" s="425"/>
      <c r="M41" s="425"/>
      <c r="N41" s="425"/>
      <c r="O41" s="425"/>
      <c r="P41" s="399"/>
      <c r="Q41" s="425"/>
      <c r="R41" s="425"/>
      <c r="S41" s="425"/>
      <c r="T41" s="425"/>
      <c r="U41" s="425"/>
      <c r="V41" s="425"/>
      <c r="W41" s="425"/>
    </row>
    <row r="42" spans="1:29" s="1" customFormat="1">
      <c r="A42" s="393" t="s">
        <v>79</v>
      </c>
      <c r="B42" s="393"/>
      <c r="C42" s="393"/>
      <c r="D42" s="393"/>
      <c r="E42" s="393"/>
      <c r="F42" s="393"/>
      <c r="G42" s="393"/>
      <c r="H42" s="397"/>
      <c r="I42" s="393" t="s">
        <v>100</v>
      </c>
      <c r="J42" s="393"/>
      <c r="K42" s="393"/>
      <c r="L42" s="393"/>
      <c r="M42" s="393"/>
      <c r="N42" s="393"/>
      <c r="O42" s="393"/>
      <c r="P42" s="399"/>
      <c r="Q42" s="393" t="s">
        <v>30</v>
      </c>
      <c r="R42" s="393"/>
      <c r="S42" s="393"/>
      <c r="T42" s="393"/>
      <c r="U42" s="393"/>
      <c r="V42" s="393"/>
      <c r="W42" s="393"/>
    </row>
    <row r="43" spans="1:29" s="2" customFormat="1" ht="11.25" customHeight="1">
      <c r="A43" s="413"/>
      <c r="B43" s="413"/>
      <c r="C43" s="413"/>
      <c r="D43" s="413"/>
      <c r="E43" s="413"/>
      <c r="F43" s="413"/>
      <c r="G43" s="413"/>
      <c r="H43" s="397"/>
      <c r="I43" s="400"/>
      <c r="J43" s="400"/>
      <c r="K43" s="400"/>
      <c r="L43" s="400"/>
      <c r="M43" s="400"/>
      <c r="N43" s="400"/>
      <c r="O43" s="400"/>
      <c r="P43" s="399"/>
      <c r="Q43" s="400"/>
      <c r="R43" s="400"/>
      <c r="S43" s="400"/>
      <c r="T43" s="400"/>
      <c r="U43" s="400"/>
      <c r="V43" s="400"/>
      <c r="W43" s="400"/>
    </row>
    <row r="44" spans="1:29" s="8" customFormat="1" ht="44.25" customHeight="1">
      <c r="A44" s="215"/>
      <c r="B44" s="215"/>
      <c r="C44" s="215"/>
      <c r="D44" s="215"/>
      <c r="E44" s="258">
        <f>E34</f>
        <v>2024</v>
      </c>
      <c r="F44" s="258">
        <f>F34</f>
        <v>2025</v>
      </c>
      <c r="G44" s="258">
        <f>G34</f>
        <v>2026</v>
      </c>
      <c r="H44" s="397"/>
      <c r="I44" s="413"/>
      <c r="J44" s="413"/>
      <c r="K44" s="413"/>
      <c r="L44" s="413"/>
      <c r="M44" s="413"/>
      <c r="N44" s="413"/>
      <c r="O44" s="413"/>
      <c r="P44" s="399"/>
      <c r="Q44" s="413"/>
      <c r="R44" s="413"/>
      <c r="S44" s="413"/>
      <c r="T44" s="413"/>
      <c r="U44" s="413"/>
      <c r="V44" s="413"/>
      <c r="W44" s="413"/>
    </row>
    <row r="45" spans="1:29" s="1" customFormat="1">
      <c r="A45" s="405" t="s">
        <v>31</v>
      </c>
      <c r="B45" s="405"/>
      <c r="C45" s="405"/>
      <c r="D45" s="405"/>
      <c r="E45" s="405"/>
      <c r="F45" s="405"/>
      <c r="G45" s="405"/>
      <c r="H45" s="397"/>
      <c r="I45" s="405" t="s">
        <v>102</v>
      </c>
      <c r="J45" s="405"/>
      <c r="K45" s="405"/>
      <c r="L45" s="405"/>
      <c r="M45" s="405"/>
      <c r="N45" s="405"/>
      <c r="O45" s="405"/>
      <c r="P45" s="399"/>
      <c r="Q45" s="405" t="s">
        <v>32</v>
      </c>
      <c r="R45" s="405"/>
      <c r="S45" s="405"/>
      <c r="T45" s="405"/>
      <c r="U45" s="405"/>
      <c r="V45" s="405"/>
      <c r="W45" s="405"/>
    </row>
    <row r="46" spans="1:29" s="1" customFormat="1" ht="45">
      <c r="A46" s="17">
        <v>21</v>
      </c>
      <c r="B46" s="18" t="str">
        <f>B87</f>
        <v>21-Пардохти музди меҳнати кормандон ва маблағҷудокуниҳои андозӣ</v>
      </c>
      <c r="C46" s="19"/>
      <c r="D46" s="19"/>
      <c r="E46" s="10">
        <v>0.15</v>
      </c>
      <c r="F46" s="10">
        <v>0.2</v>
      </c>
      <c r="G46" s="10">
        <v>0</v>
      </c>
      <c r="H46" s="397"/>
      <c r="I46" s="17">
        <f>Q46</f>
        <v>21</v>
      </c>
      <c r="J46" s="20" t="str">
        <f>J87</f>
        <v>Оплата труда и отчисления работодателей</v>
      </c>
      <c r="K46" s="21"/>
      <c r="L46" s="19"/>
      <c r="M46" s="11">
        <f t="shared" ref="M46:O49" si="2">U46</f>
        <v>0.15</v>
      </c>
      <c r="N46" s="11">
        <f t="shared" si="2"/>
        <v>0.2</v>
      </c>
      <c r="O46" s="11">
        <f t="shared" si="2"/>
        <v>0</v>
      </c>
      <c r="P46" s="399"/>
      <c r="Q46" s="17">
        <f>A46</f>
        <v>21</v>
      </c>
      <c r="R46" s="20" t="str">
        <f>R87</f>
        <v>Wages and Social Contributions</v>
      </c>
      <c r="S46" s="21"/>
      <c r="T46" s="19"/>
      <c r="U46" s="11">
        <f t="shared" ref="U46:W49" si="3">E46</f>
        <v>0.15</v>
      </c>
      <c r="V46" s="11">
        <f t="shared" si="3"/>
        <v>0.2</v>
      </c>
      <c r="W46" s="11">
        <f t="shared" si="3"/>
        <v>0</v>
      </c>
    </row>
    <row r="47" spans="1:29" s="1" customFormat="1" ht="30">
      <c r="A47" s="17">
        <v>22</v>
      </c>
      <c r="B47" s="18" t="str">
        <f>B88</f>
        <v>22-Хароҷоти молҳо ва хизматрасониҳо</v>
      </c>
      <c r="C47" s="19"/>
      <c r="D47" s="19"/>
      <c r="E47" s="10">
        <v>7.0000000000000007E-2</v>
      </c>
      <c r="F47" s="10">
        <v>7.0000000000000007E-2</v>
      </c>
      <c r="G47" s="10">
        <v>7.0000000000000007E-2</v>
      </c>
      <c r="H47" s="397"/>
      <c r="I47" s="17">
        <f>Q47</f>
        <v>22</v>
      </c>
      <c r="J47" s="20" t="str">
        <f>J88</f>
        <v>Расходы на товары и услуги</v>
      </c>
      <c r="K47" s="21"/>
      <c r="L47" s="19"/>
      <c r="M47" s="11">
        <f t="shared" si="2"/>
        <v>7.0000000000000007E-2</v>
      </c>
      <c r="N47" s="11">
        <f t="shared" si="2"/>
        <v>7.0000000000000007E-2</v>
      </c>
      <c r="O47" s="11">
        <f t="shared" si="2"/>
        <v>7.0000000000000007E-2</v>
      </c>
      <c r="P47" s="399"/>
      <c r="Q47" s="17">
        <f>A47</f>
        <v>22</v>
      </c>
      <c r="R47" s="20" t="str">
        <f>R88</f>
        <v>Goods and Services</v>
      </c>
      <c r="S47" s="21"/>
      <c r="T47" s="19"/>
      <c r="U47" s="11">
        <f t="shared" si="3"/>
        <v>7.0000000000000007E-2</v>
      </c>
      <c r="V47" s="11">
        <f t="shared" si="3"/>
        <v>7.0000000000000007E-2</v>
      </c>
      <c r="W47" s="11">
        <f t="shared" si="3"/>
        <v>7.0000000000000007E-2</v>
      </c>
    </row>
    <row r="48" spans="1:29" s="1" customFormat="1" ht="15">
      <c r="A48" s="17">
        <v>27</v>
      </c>
      <c r="B48" s="18" t="str">
        <f>B71</f>
        <v>Дигар харочот</v>
      </c>
      <c r="C48" s="19"/>
      <c r="D48" s="19"/>
      <c r="E48" s="10">
        <v>7.0000000000000007E-2</v>
      </c>
      <c r="F48" s="10">
        <v>7.0000000000000007E-2</v>
      </c>
      <c r="G48" s="10">
        <v>7.0000000000000007E-2</v>
      </c>
      <c r="H48" s="397"/>
      <c r="I48" s="17"/>
      <c r="J48" s="20"/>
      <c r="K48" s="21"/>
      <c r="L48" s="19"/>
      <c r="M48" s="11"/>
      <c r="N48" s="11"/>
      <c r="O48" s="11"/>
      <c r="P48" s="399"/>
      <c r="Q48" s="17"/>
      <c r="R48" s="20"/>
      <c r="S48" s="21"/>
      <c r="T48" s="19"/>
      <c r="U48" s="11"/>
      <c r="V48" s="11"/>
      <c r="W48" s="11"/>
    </row>
    <row r="49" spans="1:23" s="1" customFormat="1" ht="30">
      <c r="A49" s="17">
        <v>28</v>
      </c>
      <c r="B49" s="18" t="s">
        <v>256</v>
      </c>
      <c r="C49" s="19"/>
      <c r="D49" s="19"/>
      <c r="E49" s="10">
        <v>7.0000000000000007E-2</v>
      </c>
      <c r="F49" s="10">
        <v>7.0000000000000007E-2</v>
      </c>
      <c r="G49" s="10">
        <v>7.0000000000000007E-2</v>
      </c>
      <c r="H49" s="397"/>
      <c r="I49" s="17">
        <f>Q49</f>
        <v>28</v>
      </c>
      <c r="J49" s="20" t="s">
        <v>10</v>
      </c>
      <c r="K49" s="21"/>
      <c r="L49" s="19"/>
      <c r="M49" s="11">
        <f t="shared" si="2"/>
        <v>7.0000000000000007E-2</v>
      </c>
      <c r="N49" s="11">
        <f t="shared" si="2"/>
        <v>7.0000000000000007E-2</v>
      </c>
      <c r="O49" s="11">
        <f t="shared" si="2"/>
        <v>7.0000000000000007E-2</v>
      </c>
      <c r="P49" s="399"/>
      <c r="Q49" s="17">
        <f>A49</f>
        <v>28</v>
      </c>
      <c r="R49" s="20" t="e">
        <f>#REF!</f>
        <v>#REF!</v>
      </c>
      <c r="S49" s="21"/>
      <c r="T49" s="19"/>
      <c r="U49" s="11">
        <f t="shared" si="3"/>
        <v>7.0000000000000007E-2</v>
      </c>
      <c r="V49" s="11">
        <f t="shared" si="3"/>
        <v>7.0000000000000007E-2</v>
      </c>
      <c r="W49" s="11">
        <f t="shared" si="3"/>
        <v>7.0000000000000007E-2</v>
      </c>
    </row>
    <row r="50" spans="1:23" s="2" customFormat="1">
      <c r="A50" s="413"/>
      <c r="B50" s="413"/>
      <c r="C50" s="413"/>
      <c r="D50" s="413"/>
      <c r="E50" s="413"/>
      <c r="F50" s="413"/>
      <c r="G50" s="413"/>
      <c r="H50" s="397"/>
      <c r="I50" s="400"/>
      <c r="J50" s="400"/>
      <c r="K50" s="400"/>
      <c r="L50" s="400"/>
      <c r="M50" s="400"/>
      <c r="N50" s="400"/>
      <c r="O50" s="400"/>
      <c r="P50" s="399"/>
      <c r="Q50" s="400"/>
      <c r="R50" s="400"/>
      <c r="S50" s="400"/>
      <c r="T50" s="400"/>
      <c r="U50" s="400"/>
      <c r="V50" s="400"/>
      <c r="W50" s="400"/>
    </row>
    <row r="51" spans="1:23" s="1" customFormat="1">
      <c r="A51" s="405" t="s">
        <v>80</v>
      </c>
      <c r="B51" s="405"/>
      <c r="C51" s="405"/>
      <c r="D51" s="405"/>
      <c r="E51" s="405"/>
      <c r="F51" s="405"/>
      <c r="G51" s="405"/>
      <c r="H51" s="397"/>
      <c r="I51" s="405" t="s">
        <v>103</v>
      </c>
      <c r="J51" s="405"/>
      <c r="K51" s="405"/>
      <c r="L51" s="405"/>
      <c r="M51" s="405"/>
      <c r="N51" s="405"/>
      <c r="O51" s="405"/>
      <c r="P51" s="399"/>
      <c r="Q51" s="405" t="s">
        <v>37</v>
      </c>
      <c r="R51" s="405"/>
      <c r="S51" s="405"/>
      <c r="T51" s="405"/>
      <c r="U51" s="405"/>
      <c r="V51" s="405"/>
      <c r="W51" s="405"/>
    </row>
    <row r="52" spans="1:23" s="1" customFormat="1" ht="45">
      <c r="A52" s="17">
        <v>21</v>
      </c>
      <c r="B52" s="18" t="str">
        <f>B87</f>
        <v>21-Пардохти музди меҳнати кормандон ва маблағҷудокуниҳои андозӣ</v>
      </c>
      <c r="C52" s="19"/>
      <c r="D52" s="19"/>
      <c r="E52" s="139">
        <f>(E37+E36)/(D37+D36)-1</f>
        <v>0.12226759179663493</v>
      </c>
      <c r="F52" s="10">
        <f>(F37+F36)/(E37+E36)-1</f>
        <v>0.13203572747541337</v>
      </c>
      <c r="G52" s="10">
        <f>(G37+G36)/(F37+F36)-1</f>
        <v>0.13196877794156747</v>
      </c>
      <c r="H52" s="397"/>
      <c r="I52" s="17">
        <f>Q52</f>
        <v>21</v>
      </c>
      <c r="J52" s="20" t="str">
        <f>J87</f>
        <v>Оплата труда и отчисления работодателей</v>
      </c>
      <c r="K52" s="21"/>
      <c r="L52" s="19"/>
      <c r="M52" s="11">
        <f t="shared" ref="M52:O55" si="4">U52</f>
        <v>0.12226759179663493</v>
      </c>
      <c r="N52" s="11">
        <f t="shared" si="4"/>
        <v>0.13203572747541337</v>
      </c>
      <c r="O52" s="11">
        <f t="shared" si="4"/>
        <v>0.13196877794156747</v>
      </c>
      <c r="P52" s="399"/>
      <c r="Q52" s="17">
        <f>A52</f>
        <v>21</v>
      </c>
      <c r="R52" s="20" t="str">
        <f>R87</f>
        <v>Wages and Social Contributions</v>
      </c>
      <c r="S52" s="21"/>
      <c r="T52" s="19"/>
      <c r="U52" s="11">
        <f t="shared" ref="U52:W55" si="5">E52</f>
        <v>0.12226759179663493</v>
      </c>
      <c r="V52" s="11">
        <f t="shared" si="5"/>
        <v>0.13203572747541337</v>
      </c>
      <c r="W52" s="11">
        <f t="shared" si="5"/>
        <v>0.13196877794156747</v>
      </c>
    </row>
    <row r="53" spans="1:23" s="1" customFormat="1" ht="30">
      <c r="A53" s="17">
        <v>22</v>
      </c>
      <c r="B53" s="18" t="str">
        <f>B88</f>
        <v>22-Хароҷоти молҳо ва хизматрасониҳо</v>
      </c>
      <c r="C53" s="19"/>
      <c r="D53" s="19"/>
      <c r="E53" s="10">
        <f t="shared" ref="E53:G54" si="6">E35/D35-1</f>
        <v>0.12111001623008</v>
      </c>
      <c r="F53" s="10">
        <f t="shared" si="6"/>
        <v>0.13271028037383181</v>
      </c>
      <c r="G53" s="10">
        <f t="shared" si="6"/>
        <v>0.13267326732673257</v>
      </c>
      <c r="H53" s="397"/>
      <c r="I53" s="17">
        <f>Q53</f>
        <v>22</v>
      </c>
      <c r="J53" s="20" t="str">
        <f>J88</f>
        <v>Расходы на товары и услуги</v>
      </c>
      <c r="K53" s="21"/>
      <c r="L53" s="19"/>
      <c r="M53" s="11">
        <f t="shared" si="4"/>
        <v>0.12111001623008</v>
      </c>
      <c r="N53" s="11">
        <f t="shared" si="4"/>
        <v>0.13271028037383181</v>
      </c>
      <c r="O53" s="11">
        <f t="shared" si="4"/>
        <v>0.13267326732673257</v>
      </c>
      <c r="P53" s="399"/>
      <c r="Q53" s="17">
        <f>A53</f>
        <v>22</v>
      </c>
      <c r="R53" s="20" t="str">
        <f>R88</f>
        <v>Goods and Services</v>
      </c>
      <c r="S53" s="21"/>
      <c r="T53" s="19"/>
      <c r="U53" s="11">
        <f t="shared" si="5"/>
        <v>0.12111001623008</v>
      </c>
      <c r="V53" s="11">
        <f t="shared" si="5"/>
        <v>0.13271028037383181</v>
      </c>
      <c r="W53" s="11">
        <f t="shared" si="5"/>
        <v>0.13267326732673257</v>
      </c>
    </row>
    <row r="54" spans="1:23" s="1" customFormat="1" ht="15">
      <c r="A54" s="17">
        <v>27</v>
      </c>
      <c r="B54" s="18" t="str">
        <f>B71</f>
        <v>Дигар харочот</v>
      </c>
      <c r="C54" s="19"/>
      <c r="D54" s="19"/>
      <c r="E54" s="10">
        <f t="shared" si="6"/>
        <v>0.12039277736411003</v>
      </c>
      <c r="F54" s="10">
        <f t="shared" si="6"/>
        <v>0.13271028037383181</v>
      </c>
      <c r="G54" s="10">
        <f t="shared" si="6"/>
        <v>0.13267326732673279</v>
      </c>
      <c r="H54" s="397"/>
      <c r="I54" s="17"/>
      <c r="J54" s="20"/>
      <c r="K54" s="21"/>
      <c r="L54" s="19"/>
      <c r="M54" s="11"/>
      <c r="N54" s="11"/>
      <c r="O54" s="11"/>
      <c r="P54" s="399"/>
      <c r="Q54" s="17"/>
      <c r="R54" s="20"/>
      <c r="S54" s="21"/>
      <c r="T54" s="19"/>
      <c r="U54" s="11"/>
      <c r="V54" s="11"/>
      <c r="W54" s="11"/>
    </row>
    <row r="55" spans="1:23" s="1" customFormat="1" ht="30">
      <c r="A55" s="184">
        <v>28</v>
      </c>
      <c r="B55" s="18" t="s">
        <v>256</v>
      </c>
      <c r="C55" s="178"/>
      <c r="D55" s="178"/>
      <c r="E55" s="179">
        <f>E35/D35-1</f>
        <v>0.12111001623008</v>
      </c>
      <c r="F55" s="179">
        <f>F35/E35-1</f>
        <v>0.13271028037383181</v>
      </c>
      <c r="G55" s="179">
        <f>G35/F35-1</f>
        <v>0.13267326732673257</v>
      </c>
      <c r="H55" s="397"/>
      <c r="I55" s="17">
        <f>Q55</f>
        <v>28</v>
      </c>
      <c r="J55" s="20" t="s">
        <v>10</v>
      </c>
      <c r="K55" s="21"/>
      <c r="L55" s="19"/>
      <c r="M55" s="11">
        <f t="shared" si="4"/>
        <v>0.12111001623008</v>
      </c>
      <c r="N55" s="11">
        <f t="shared" si="4"/>
        <v>0.13271028037383181</v>
      </c>
      <c r="O55" s="11">
        <f t="shared" si="4"/>
        <v>0.13267326732673257</v>
      </c>
      <c r="P55" s="399"/>
      <c r="Q55" s="17">
        <f>A55</f>
        <v>28</v>
      </c>
      <c r="R55" s="20" t="e">
        <f>#REF!</f>
        <v>#REF!</v>
      </c>
      <c r="S55" s="21"/>
      <c r="T55" s="19"/>
      <c r="U55" s="11">
        <f t="shared" si="5"/>
        <v>0.12111001623008</v>
      </c>
      <c r="V55" s="11">
        <f t="shared" si="5"/>
        <v>0.13271028037383181</v>
      </c>
      <c r="W55" s="11">
        <f t="shared" si="5"/>
        <v>0.13267326732673257</v>
      </c>
    </row>
    <row r="56" spans="1:23" s="2" customFormat="1">
      <c r="A56" s="413"/>
      <c r="B56" s="413"/>
      <c r="C56" s="413"/>
      <c r="D56" s="413"/>
      <c r="E56" s="413"/>
      <c r="F56" s="413"/>
      <c r="G56" s="413"/>
      <c r="H56" s="397"/>
      <c r="I56" s="400"/>
      <c r="J56" s="400"/>
      <c r="K56" s="400"/>
      <c r="L56" s="400"/>
      <c r="M56" s="400"/>
      <c r="N56" s="400"/>
      <c r="O56" s="400"/>
      <c r="P56" s="399"/>
      <c r="Q56" s="400"/>
      <c r="R56" s="400"/>
      <c r="S56" s="400"/>
      <c r="T56" s="400"/>
      <c r="U56" s="400"/>
      <c r="V56" s="400"/>
      <c r="W56" s="400"/>
    </row>
    <row r="57" spans="1:23" s="1" customFormat="1">
      <c r="A57" s="393" t="s">
        <v>81</v>
      </c>
      <c r="B57" s="393"/>
      <c r="C57" s="393"/>
      <c r="D57" s="393"/>
      <c r="E57" s="393"/>
      <c r="F57" s="393"/>
      <c r="G57" s="393"/>
      <c r="H57" s="397"/>
      <c r="I57" s="436" t="s">
        <v>104</v>
      </c>
      <c r="J57" s="436"/>
      <c r="K57" s="436"/>
      <c r="L57" s="436"/>
      <c r="M57" s="436"/>
      <c r="N57" s="436"/>
      <c r="O57" s="436"/>
      <c r="P57" s="399"/>
      <c r="Q57" s="436" t="s">
        <v>38</v>
      </c>
      <c r="R57" s="436"/>
      <c r="S57" s="436"/>
      <c r="T57" s="436"/>
      <c r="U57" s="436"/>
      <c r="V57" s="436"/>
      <c r="W57" s="436"/>
    </row>
    <row r="58" spans="1:23" s="2" customFormat="1">
      <c r="A58" s="413"/>
      <c r="B58" s="413"/>
      <c r="C58" s="413"/>
      <c r="D58" s="413"/>
      <c r="E58" s="413"/>
      <c r="F58" s="413"/>
      <c r="G58" s="413"/>
      <c r="H58" s="397"/>
      <c r="I58" s="400"/>
      <c r="J58" s="400"/>
      <c r="K58" s="400"/>
      <c r="L58" s="400"/>
      <c r="M58" s="400"/>
      <c r="N58" s="400"/>
      <c r="O58" s="400"/>
      <c r="P58" s="399"/>
      <c r="Q58" s="400"/>
      <c r="R58" s="400"/>
      <c r="S58" s="400"/>
      <c r="T58" s="400"/>
      <c r="U58" s="400"/>
      <c r="V58" s="400"/>
      <c r="W58" s="400"/>
    </row>
    <row r="59" spans="1:23" s="7" customFormat="1" ht="40.5" customHeight="1">
      <c r="A59" s="491" t="s">
        <v>84</v>
      </c>
      <c r="B59" s="491"/>
      <c r="C59" s="258">
        <f>C34</f>
        <v>2022</v>
      </c>
      <c r="D59" s="258">
        <f>D34</f>
        <v>2023</v>
      </c>
      <c r="E59" s="258">
        <f>E34</f>
        <v>2024</v>
      </c>
      <c r="F59" s="258">
        <f>F34</f>
        <v>2025</v>
      </c>
      <c r="G59" s="258">
        <f>G34</f>
        <v>2026</v>
      </c>
      <c r="H59" s="397"/>
      <c r="I59" s="491" t="s">
        <v>247</v>
      </c>
      <c r="J59" s="491"/>
      <c r="K59" s="194" t="s">
        <v>106</v>
      </c>
      <c r="L59" s="194" t="s">
        <v>107</v>
      </c>
      <c r="M59" s="194" t="s">
        <v>108</v>
      </c>
      <c r="N59" s="194" t="s">
        <v>109</v>
      </c>
      <c r="O59" s="194" t="s">
        <v>110</v>
      </c>
      <c r="P59" s="399"/>
      <c r="Q59" s="491" t="s">
        <v>39</v>
      </c>
      <c r="R59" s="491"/>
      <c r="S59" s="181" t="str">
        <f>S34</f>
        <v>budget 2010</v>
      </c>
      <c r="T59" s="181" t="str">
        <f>T34</f>
        <v>budget 2011</v>
      </c>
      <c r="U59" s="181" t="str">
        <f>U34</f>
        <v>baseline 2012</v>
      </c>
      <c r="V59" s="181" t="str">
        <f>V34</f>
        <v>baseline 2013</v>
      </c>
      <c r="W59" s="181" t="str">
        <f>W34</f>
        <v>baseline 2014</v>
      </c>
    </row>
    <row r="60" spans="1:23" s="1" customFormat="1" ht="10.5" customHeight="1">
      <c r="A60" s="214"/>
      <c r="B60" s="214"/>
      <c r="C60" s="239"/>
      <c r="D60" s="239"/>
      <c r="E60" s="239"/>
      <c r="F60" s="239"/>
      <c r="G60" s="239"/>
      <c r="H60" s="397"/>
      <c r="I60" s="396"/>
      <c r="J60" s="396"/>
      <c r="K60" s="396"/>
      <c r="L60" s="396"/>
      <c r="M60" s="396"/>
      <c r="N60" s="396"/>
      <c r="O60" s="396"/>
      <c r="P60" s="399"/>
      <c r="Q60" s="396"/>
      <c r="R60" s="396"/>
      <c r="S60" s="396"/>
      <c r="T60" s="396"/>
      <c r="U60" s="396"/>
      <c r="V60" s="396"/>
      <c r="W60" s="396"/>
    </row>
    <row r="61" spans="1:23" s="1" customFormat="1" ht="15" customHeight="1">
      <c r="A61" s="22"/>
      <c r="B61" s="23" t="s">
        <v>248</v>
      </c>
      <c r="C61" s="229">
        <f>C63+C67+C75+C71</f>
        <v>750.57900000000006</v>
      </c>
      <c r="D61" s="229">
        <f t="shared" ref="D61:G61" si="7">D63+D67+D75+D71</f>
        <v>829.23</v>
      </c>
      <c r="E61" s="229">
        <f t="shared" si="7"/>
        <v>1039.2865248367855</v>
      </c>
      <c r="F61" s="229">
        <f t="shared" si="7"/>
        <v>1352.1609292012158</v>
      </c>
      <c r="G61" s="229">
        <f t="shared" si="7"/>
        <v>1570.0036002080067</v>
      </c>
      <c r="H61" s="397"/>
      <c r="I61" s="22"/>
      <c r="J61" s="23" t="s">
        <v>111</v>
      </c>
      <c r="K61" s="24">
        <f>S61</f>
        <v>750.57900000000006</v>
      </c>
      <c r="L61" s="24">
        <f>T61</f>
        <v>829.23</v>
      </c>
      <c r="M61" s="24">
        <f>U61</f>
        <v>1039.2865248367855</v>
      </c>
      <c r="N61" s="24">
        <f>V61</f>
        <v>1352.1609292012158</v>
      </c>
      <c r="O61" s="24">
        <f>W61</f>
        <v>1570.0036002080067</v>
      </c>
      <c r="P61" s="399"/>
      <c r="Q61" s="22"/>
      <c r="R61" s="23" t="s">
        <v>41</v>
      </c>
      <c r="S61" s="24">
        <f>C61</f>
        <v>750.57900000000006</v>
      </c>
      <c r="T61" s="24">
        <f>D61</f>
        <v>829.23</v>
      </c>
      <c r="U61" s="24">
        <f>E61</f>
        <v>1039.2865248367855</v>
      </c>
      <c r="V61" s="24">
        <f>F61</f>
        <v>1352.1609292012158</v>
      </c>
      <c r="W61" s="24">
        <f>G61</f>
        <v>1570.0036002080067</v>
      </c>
    </row>
    <row r="62" spans="1:23" s="1" customFormat="1" ht="12" customHeight="1">
      <c r="A62" s="396"/>
      <c r="B62" s="396"/>
      <c r="C62" s="396"/>
      <c r="D62" s="396"/>
      <c r="E62" s="396"/>
      <c r="F62" s="396"/>
      <c r="G62" s="396"/>
      <c r="H62" s="397"/>
      <c r="I62" s="22"/>
      <c r="J62" s="23"/>
      <c r="K62" s="24"/>
      <c r="L62" s="24"/>
      <c r="M62" s="24"/>
      <c r="N62" s="24"/>
      <c r="O62" s="24"/>
      <c r="P62" s="399"/>
      <c r="Q62" s="22"/>
      <c r="R62" s="23"/>
      <c r="S62" s="24"/>
      <c r="T62" s="24"/>
      <c r="U62" s="24"/>
      <c r="V62" s="24"/>
      <c r="W62" s="24"/>
    </row>
    <row r="63" spans="1:23" s="1" customFormat="1" ht="23.5" customHeight="1">
      <c r="A63" s="208" t="s">
        <v>252</v>
      </c>
      <c r="B63" s="200" t="str">
        <f>B87</f>
        <v>21-Пардохти музди меҳнати кормандон ва маблағҷудокуниҳои андозӣ</v>
      </c>
      <c r="C63" s="201">
        <f>C87</f>
        <v>411.255</v>
      </c>
      <c r="D63" s="201">
        <f>D87</f>
        <v>489.90600000000001</v>
      </c>
      <c r="E63" s="202">
        <f>D63+E64+E65</f>
        <v>632.27647085073056</v>
      </c>
      <c r="F63" s="202">
        <f>E63+F64+F65</f>
        <v>858.91146557411253</v>
      </c>
      <c r="G63" s="202">
        <f>F63+G64+G65</f>
        <v>972.26096204592886</v>
      </c>
      <c r="H63" s="397"/>
      <c r="I63" s="25" t="str">
        <f>Q63</f>
        <v>21.</v>
      </c>
      <c r="J63" s="18" t="str">
        <f>J87</f>
        <v>Оплата труда и отчисления работодателей</v>
      </c>
      <c r="K63" s="13">
        <f>S63</f>
        <v>411.255</v>
      </c>
      <c r="L63" s="13">
        <f>T63</f>
        <v>489.90600000000001</v>
      </c>
      <c r="M63" s="27">
        <f>U63</f>
        <v>632.27647085073056</v>
      </c>
      <c r="N63" s="27">
        <f>V63</f>
        <v>858.91146557411253</v>
      </c>
      <c r="O63" s="27">
        <f>W63</f>
        <v>972.26096204592886</v>
      </c>
      <c r="P63" s="399"/>
      <c r="Q63" s="25" t="str">
        <f>A63</f>
        <v>21.</v>
      </c>
      <c r="R63" s="20" t="str">
        <f>R87</f>
        <v>Wages and Social Contributions</v>
      </c>
      <c r="S63" s="13">
        <f>C63</f>
        <v>411.255</v>
      </c>
      <c r="T63" s="13">
        <f>D63</f>
        <v>489.90600000000001</v>
      </c>
      <c r="U63" s="27">
        <f>E63</f>
        <v>632.27647085073056</v>
      </c>
      <c r="V63" s="27">
        <f>F63</f>
        <v>858.91146557411253</v>
      </c>
      <c r="W63" s="27">
        <f>G63</f>
        <v>972.26096204592886</v>
      </c>
    </row>
    <row r="64" spans="1:23" s="1" customFormat="1" ht="15">
      <c r="A64" s="199"/>
      <c r="B64" s="203" t="s">
        <v>31</v>
      </c>
      <c r="C64" s="204"/>
      <c r="D64" s="207"/>
      <c r="E64" s="202">
        <f>D63*(E46)</f>
        <v>73.485900000000001</v>
      </c>
      <c r="F64" s="202">
        <f>E63*(F46)</f>
        <v>126.45529417014612</v>
      </c>
      <c r="G64" s="202">
        <f>F63*(G46)</f>
        <v>0</v>
      </c>
      <c r="H64" s="397"/>
      <c r="I64" s="25"/>
      <c r="J64" s="30" t="s">
        <v>112</v>
      </c>
      <c r="K64" s="27"/>
      <c r="L64" s="27"/>
      <c r="M64" s="27">
        <f t="shared" ref="M64:O65" si="8">U64</f>
        <v>73.485900000000001</v>
      </c>
      <c r="N64" s="27">
        <f t="shared" si="8"/>
        <v>126.45529417014612</v>
      </c>
      <c r="O64" s="27">
        <f t="shared" si="8"/>
        <v>0</v>
      </c>
      <c r="P64" s="399"/>
      <c r="Q64" s="25"/>
      <c r="R64" s="30" t="s">
        <v>42</v>
      </c>
      <c r="S64" s="27"/>
      <c r="T64" s="27"/>
      <c r="U64" s="27">
        <f t="shared" ref="U64:W65" si="9">E64</f>
        <v>73.485900000000001</v>
      </c>
      <c r="V64" s="27">
        <f t="shared" si="9"/>
        <v>126.45529417014612</v>
      </c>
      <c r="W64" s="27">
        <f t="shared" si="9"/>
        <v>0</v>
      </c>
    </row>
    <row r="65" spans="1:27" s="1" customFormat="1" ht="13.5" customHeight="1">
      <c r="A65" s="199"/>
      <c r="B65" s="203" t="str">
        <f>B69</f>
        <v>Афзоиши њаљм</v>
      </c>
      <c r="C65" s="204"/>
      <c r="D65" s="204"/>
      <c r="E65" s="202">
        <f>(D63+E64)*(E52)</f>
        <v>68.884570850730569</v>
      </c>
      <c r="F65" s="202">
        <f>(E63+F64)*(F52)</f>
        <v>100.17970055323585</v>
      </c>
      <c r="G65" s="202">
        <f>(F63+G64)*(G52)</f>
        <v>113.34949647181634</v>
      </c>
      <c r="H65" s="397"/>
      <c r="I65" s="25"/>
      <c r="J65" s="30" t="s">
        <v>113</v>
      </c>
      <c r="K65" s="27"/>
      <c r="L65" s="27"/>
      <c r="M65" s="27">
        <f t="shared" si="8"/>
        <v>68.884570850730569</v>
      </c>
      <c r="N65" s="27">
        <f t="shared" si="8"/>
        <v>100.17970055323585</v>
      </c>
      <c r="O65" s="27">
        <f t="shared" si="8"/>
        <v>113.34949647181634</v>
      </c>
      <c r="P65" s="399"/>
      <c r="Q65" s="25"/>
      <c r="R65" s="30" t="s">
        <v>43</v>
      </c>
      <c r="S65" s="27"/>
      <c r="T65" s="27"/>
      <c r="U65" s="27">
        <f t="shared" si="9"/>
        <v>68.884570850730569</v>
      </c>
      <c r="V65" s="27">
        <f t="shared" si="9"/>
        <v>100.17970055323585</v>
      </c>
      <c r="W65" s="27">
        <f t="shared" si="9"/>
        <v>113.34949647181634</v>
      </c>
      <c r="AA65" s="219"/>
    </row>
    <row r="66" spans="1:27" s="1" customFormat="1" ht="12" customHeight="1">
      <c r="A66" s="199"/>
      <c r="B66" s="203"/>
      <c r="C66" s="204"/>
      <c r="D66" s="204"/>
      <c r="E66" s="202"/>
      <c r="F66" s="202"/>
      <c r="G66" s="202"/>
      <c r="H66" s="397"/>
      <c r="I66" s="25"/>
      <c r="J66" s="30"/>
      <c r="K66" s="27"/>
      <c r="L66" s="27"/>
      <c r="M66" s="27"/>
      <c r="N66" s="27"/>
      <c r="O66" s="27"/>
      <c r="P66" s="399"/>
      <c r="Q66" s="25"/>
      <c r="R66" s="30"/>
      <c r="S66" s="27"/>
      <c r="T66" s="27"/>
      <c r="U66" s="27"/>
      <c r="V66" s="27"/>
      <c r="W66" s="27"/>
      <c r="AA66" s="219"/>
    </row>
    <row r="67" spans="1:27" s="1" customFormat="1" ht="30">
      <c r="A67" s="208" t="s">
        <v>253</v>
      </c>
      <c r="B67" s="200" t="str">
        <f>B88</f>
        <v>22-Хароҷоти молҳо ва хизматрасониҳо</v>
      </c>
      <c r="C67" s="205">
        <f>C88</f>
        <v>312.40699999999998</v>
      </c>
      <c r="D67" s="205">
        <f>D88</f>
        <v>312.40699999999998</v>
      </c>
      <c r="E67" s="202">
        <f>D67+E68+E69</f>
        <v>374.75960001921794</v>
      </c>
      <c r="F67" s="202">
        <f>E67+F68+F69</f>
        <v>454.20863522329216</v>
      </c>
      <c r="G67" s="202">
        <f>F67+G68+G69</f>
        <v>550.48287742982916</v>
      </c>
      <c r="H67" s="397"/>
      <c r="I67" s="25" t="str">
        <f>Q67</f>
        <v>22.</v>
      </c>
      <c r="J67" s="20" t="str">
        <f>J88</f>
        <v>Расходы на товары и услуги</v>
      </c>
      <c r="K67" s="13">
        <f>S67</f>
        <v>312.40699999999998</v>
      </c>
      <c r="L67" s="13">
        <f>T67</f>
        <v>312.40699999999998</v>
      </c>
      <c r="M67" s="27">
        <f>U67</f>
        <v>374.75960001921794</v>
      </c>
      <c r="N67" s="27">
        <f>V67</f>
        <v>454.20863522329216</v>
      </c>
      <c r="O67" s="27">
        <f>W67</f>
        <v>550.48287742982916</v>
      </c>
      <c r="P67" s="399"/>
      <c r="Q67" s="25" t="str">
        <f>A67</f>
        <v>22.</v>
      </c>
      <c r="R67" s="20" t="str">
        <f>R88</f>
        <v>Goods and Services</v>
      </c>
      <c r="S67" s="13">
        <f>C67</f>
        <v>312.40699999999998</v>
      </c>
      <c r="T67" s="13">
        <f>D67</f>
        <v>312.40699999999998</v>
      </c>
      <c r="U67" s="27">
        <f>E67</f>
        <v>374.75960001921794</v>
      </c>
      <c r="V67" s="27">
        <f>F67</f>
        <v>454.20863522329216</v>
      </c>
      <c r="W67" s="27">
        <f>G67</f>
        <v>550.48287742982916</v>
      </c>
      <c r="AA67" s="219"/>
    </row>
    <row r="68" spans="1:27" s="1" customFormat="1" ht="13.5" customHeight="1">
      <c r="A68" s="199"/>
      <c r="B68" s="203" t="s">
        <v>31</v>
      </c>
      <c r="C68" s="204"/>
      <c r="D68" s="204"/>
      <c r="E68" s="202">
        <f>D67*(E47)</f>
        <v>21.868490000000001</v>
      </c>
      <c r="F68" s="202">
        <f>E67*(F47)</f>
        <v>26.23317200134526</v>
      </c>
      <c r="G68" s="202">
        <f>F67*(G47)</f>
        <v>31.794604465630453</v>
      </c>
      <c r="H68" s="397"/>
      <c r="I68" s="25"/>
      <c r="J68" s="30" t="str">
        <f>J64</f>
        <v>в т.ч. изменение расходов из-за изменения цен</v>
      </c>
      <c r="K68" s="27"/>
      <c r="L68" s="27"/>
      <c r="M68" s="27">
        <f t="shared" ref="M68:O69" si="10">U68</f>
        <v>21.868490000000001</v>
      </c>
      <c r="N68" s="27">
        <f t="shared" si="10"/>
        <v>26.23317200134526</v>
      </c>
      <c r="O68" s="27">
        <f t="shared" si="10"/>
        <v>31.794604465630453</v>
      </c>
      <c r="P68" s="399"/>
      <c r="Q68" s="25"/>
      <c r="R68" s="30" t="s">
        <v>42</v>
      </c>
      <c r="S68" s="27"/>
      <c r="T68" s="27"/>
      <c r="U68" s="27">
        <f t="shared" ref="U68:W69" si="11">E68</f>
        <v>21.868490000000001</v>
      </c>
      <c r="V68" s="27">
        <f t="shared" si="11"/>
        <v>26.23317200134526</v>
      </c>
      <c r="W68" s="27">
        <f t="shared" si="11"/>
        <v>31.794604465630453</v>
      </c>
      <c r="AA68" s="219"/>
    </row>
    <row r="69" spans="1:27" s="1" customFormat="1" ht="15">
      <c r="A69" s="199"/>
      <c r="B69" s="203" t="str">
        <f>B77</f>
        <v>Афзоиши њаљм</v>
      </c>
      <c r="C69" s="204"/>
      <c r="D69" s="204"/>
      <c r="E69" s="202">
        <f>(D67+E68)*(E53)</f>
        <v>40.484110019217944</v>
      </c>
      <c r="F69" s="202">
        <f>(E67+F68)*(F53)</f>
        <v>53.215863202728968</v>
      </c>
      <c r="G69" s="202">
        <f>(F67+G68)*(G53)</f>
        <v>64.479637740906512</v>
      </c>
      <c r="H69" s="397"/>
      <c r="I69" s="25"/>
      <c r="J69" s="30" t="str">
        <f>J65</f>
        <v>в т.ч. изменение расходов из-за изменения объема</v>
      </c>
      <c r="K69" s="27"/>
      <c r="L69" s="27"/>
      <c r="M69" s="27">
        <f t="shared" si="10"/>
        <v>40.484110019217944</v>
      </c>
      <c r="N69" s="27">
        <f t="shared" si="10"/>
        <v>53.215863202728968</v>
      </c>
      <c r="O69" s="27">
        <f t="shared" si="10"/>
        <v>64.479637740906512</v>
      </c>
      <c r="P69" s="399"/>
      <c r="Q69" s="25"/>
      <c r="R69" s="30" t="s">
        <v>43</v>
      </c>
      <c r="S69" s="27"/>
      <c r="T69" s="27"/>
      <c r="U69" s="27">
        <f t="shared" si="11"/>
        <v>40.484110019217944</v>
      </c>
      <c r="V69" s="27">
        <f t="shared" si="11"/>
        <v>53.215863202728968</v>
      </c>
      <c r="W69" s="27">
        <f t="shared" si="11"/>
        <v>64.479637740906512</v>
      </c>
    </row>
    <row r="70" spans="1:27" s="1" customFormat="1" ht="11.25" customHeight="1">
      <c r="A70" s="209"/>
      <c r="B70" s="209"/>
      <c r="C70" s="224"/>
      <c r="D70" s="224"/>
      <c r="E70" s="209"/>
      <c r="F70" s="209"/>
      <c r="G70" s="209"/>
      <c r="H70" s="397"/>
      <c r="I70" s="425"/>
      <c r="J70" s="425"/>
      <c r="K70" s="425"/>
      <c r="L70" s="425"/>
      <c r="M70" s="425"/>
      <c r="N70" s="425"/>
      <c r="O70" s="425"/>
      <c r="P70" s="399"/>
      <c r="Q70" s="425"/>
      <c r="R70" s="425"/>
      <c r="S70" s="425"/>
      <c r="T70" s="425"/>
      <c r="U70" s="425"/>
      <c r="V70" s="425"/>
      <c r="W70" s="425"/>
    </row>
    <row r="71" spans="1:27" s="1" customFormat="1" ht="16.5" customHeight="1">
      <c r="A71" s="202" t="s">
        <v>261</v>
      </c>
      <c r="B71" s="202" t="s">
        <v>259</v>
      </c>
      <c r="C71" s="224">
        <f>C89</f>
        <v>4.2249999999999996</v>
      </c>
      <c r="D71" s="224">
        <f>D89</f>
        <v>4.2249999999999996</v>
      </c>
      <c r="E71" s="202">
        <f>D71+E72+E73</f>
        <v>5.0294094843633648</v>
      </c>
      <c r="F71" s="202">
        <f t="shared" ref="F71:G71" si="12">E71+F72+F73</f>
        <v>6.0489224910534718</v>
      </c>
      <c r="G71" s="202">
        <f t="shared" si="12"/>
        <v>7.2748773761214389</v>
      </c>
      <c r="H71" s="397"/>
      <c r="I71" s="425"/>
      <c r="J71" s="425"/>
      <c r="K71" s="425"/>
      <c r="L71" s="425"/>
      <c r="M71" s="425"/>
      <c r="N71" s="425"/>
      <c r="O71" s="425"/>
      <c r="P71" s="399"/>
      <c r="Q71" s="425"/>
      <c r="R71" s="425"/>
      <c r="S71" s="425"/>
      <c r="T71" s="425"/>
      <c r="U71" s="425"/>
      <c r="V71" s="425"/>
      <c r="W71" s="425"/>
    </row>
    <row r="72" spans="1:27" s="1" customFormat="1" ht="15">
      <c r="A72" s="199"/>
      <c r="B72" s="203" t="s">
        <v>31</v>
      </c>
      <c r="C72" s="204"/>
      <c r="D72" s="204"/>
      <c r="E72" s="202">
        <f>D71*(E48)</f>
        <v>0.29575000000000001</v>
      </c>
      <c r="F72" s="202">
        <f t="shared" ref="F72:G72" si="13">E71*(F48)</f>
        <v>0.35205866390543555</v>
      </c>
      <c r="G72" s="202">
        <f t="shared" si="13"/>
        <v>0.42342457437374309</v>
      </c>
      <c r="H72" s="397"/>
      <c r="I72" s="25"/>
      <c r="J72" s="30" t="s">
        <v>112</v>
      </c>
      <c r="K72" s="27"/>
      <c r="L72" s="27"/>
      <c r="M72" s="27">
        <f t="shared" ref="M72:O73" si="14">U72</f>
        <v>0.29575000000000001</v>
      </c>
      <c r="N72" s="27">
        <f t="shared" si="14"/>
        <v>0.35205866390543555</v>
      </c>
      <c r="O72" s="27">
        <f t="shared" si="14"/>
        <v>0.42342457437374309</v>
      </c>
      <c r="P72" s="399"/>
      <c r="Q72" s="25"/>
      <c r="R72" s="30" t="s">
        <v>42</v>
      </c>
      <c r="S72" s="27"/>
      <c r="T72" s="27"/>
      <c r="U72" s="27">
        <f t="shared" ref="U72:W73" si="15">E72</f>
        <v>0.29575000000000001</v>
      </c>
      <c r="V72" s="27">
        <f t="shared" si="15"/>
        <v>0.35205866390543555</v>
      </c>
      <c r="W72" s="27">
        <f t="shared" si="15"/>
        <v>0.42342457437374309</v>
      </c>
    </row>
    <row r="73" spans="1:27" s="1" customFormat="1" ht="15">
      <c r="A73" s="199"/>
      <c r="B73" s="203" t="s">
        <v>80</v>
      </c>
      <c r="C73" s="204"/>
      <c r="D73" s="204"/>
      <c r="E73" s="202">
        <f>D71*E54</f>
        <v>0.50865948436336483</v>
      </c>
      <c r="F73" s="202">
        <f t="shared" ref="F73:G73" si="16">E71*F54</f>
        <v>0.66745434278467097</v>
      </c>
      <c r="G73" s="202">
        <f t="shared" si="16"/>
        <v>0.80253031069422376</v>
      </c>
      <c r="H73" s="397"/>
      <c r="I73" s="25"/>
      <c r="J73" s="30" t="s">
        <v>113</v>
      </c>
      <c r="K73" s="27"/>
      <c r="L73" s="27"/>
      <c r="M73" s="27">
        <f t="shared" si="14"/>
        <v>0.50865948436336483</v>
      </c>
      <c r="N73" s="27">
        <f t="shared" si="14"/>
        <v>0.66745434278467097</v>
      </c>
      <c r="O73" s="27">
        <f t="shared" si="14"/>
        <v>0.80253031069422376</v>
      </c>
      <c r="P73" s="399"/>
      <c r="Q73" s="25"/>
      <c r="R73" s="30" t="s">
        <v>43</v>
      </c>
      <c r="S73" s="27"/>
      <c r="T73" s="27"/>
      <c r="U73" s="27">
        <f t="shared" si="15"/>
        <v>0.50865948436336483</v>
      </c>
      <c r="V73" s="27">
        <f t="shared" si="15"/>
        <v>0.66745434278467097</v>
      </c>
      <c r="W73" s="27">
        <f t="shared" si="15"/>
        <v>0.80253031069422376</v>
      </c>
    </row>
    <row r="74" spans="1:27" s="1" customFormat="1">
      <c r="A74" s="199"/>
      <c r="B74" s="203"/>
      <c r="C74" s="204"/>
      <c r="D74" s="204"/>
      <c r="E74" s="202"/>
      <c r="F74" s="202"/>
      <c r="G74" s="202"/>
      <c r="H74" s="397"/>
      <c r="I74" s="25"/>
      <c r="J74" s="30"/>
      <c r="K74" s="27"/>
      <c r="L74" s="27"/>
      <c r="M74" s="27"/>
      <c r="N74" s="27"/>
      <c r="O74" s="27"/>
      <c r="P74" s="399"/>
      <c r="Q74" s="25"/>
      <c r="R74" s="30"/>
      <c r="S74" s="27"/>
      <c r="T74" s="27"/>
      <c r="U74" s="27"/>
      <c r="V74" s="27"/>
      <c r="W74" s="27"/>
    </row>
    <row r="75" spans="1:27" s="1" customFormat="1" ht="16.5" customHeight="1">
      <c r="A75" s="208" t="s">
        <v>254</v>
      </c>
      <c r="B75" s="200" t="s">
        <v>256</v>
      </c>
      <c r="C75" s="205">
        <f>C90</f>
        <v>22.692</v>
      </c>
      <c r="D75" s="205">
        <f>D90</f>
        <v>22.692</v>
      </c>
      <c r="E75" s="207">
        <f>D75+E76+E77</f>
        <v>27.221044482473481</v>
      </c>
      <c r="F75" s="207">
        <f>E75+F76+F77</f>
        <v>32.991905912757858</v>
      </c>
      <c r="G75" s="207">
        <f>F75+G76+G77</f>
        <v>39.984883356127362</v>
      </c>
      <c r="H75" s="397"/>
      <c r="I75" s="25" t="str">
        <f>Q75</f>
        <v>28.</v>
      </c>
      <c r="J75" s="18" t="str">
        <f>J90</f>
        <v>Приобретение оборудования</v>
      </c>
      <c r="K75" s="13">
        <f>S75</f>
        <v>22.692</v>
      </c>
      <c r="L75" s="13">
        <f>T75</f>
        <v>22.692</v>
      </c>
      <c r="M75" s="13">
        <f>U75</f>
        <v>27.221044482473481</v>
      </c>
      <c r="N75" s="13">
        <f>V75</f>
        <v>32.991905912757858</v>
      </c>
      <c r="O75" s="13">
        <f>W75</f>
        <v>39.984883356127362</v>
      </c>
      <c r="P75" s="399"/>
      <c r="Q75" s="25" t="str">
        <f>A75</f>
        <v>28.</v>
      </c>
      <c r="R75" s="20" t="str">
        <f>R90</f>
        <v>Acquisition of fixed capital assets</v>
      </c>
      <c r="S75" s="13">
        <f>C75</f>
        <v>22.692</v>
      </c>
      <c r="T75" s="13">
        <f>D75</f>
        <v>22.692</v>
      </c>
      <c r="U75" s="13">
        <f>E75</f>
        <v>27.221044482473481</v>
      </c>
      <c r="V75" s="13">
        <f>F75</f>
        <v>32.991905912757858</v>
      </c>
      <c r="W75" s="13">
        <f>G75</f>
        <v>39.984883356127362</v>
      </c>
    </row>
    <row r="76" spans="1:27" s="1" customFormat="1" ht="15">
      <c r="A76" s="199"/>
      <c r="B76" s="203" t="s">
        <v>31</v>
      </c>
      <c r="C76" s="204"/>
      <c r="D76" s="204"/>
      <c r="E76" s="202">
        <f>D75*(E49)</f>
        <v>1.5884400000000001</v>
      </c>
      <c r="F76" s="202">
        <f>E75*(F49)</f>
        <v>1.9054731137731438</v>
      </c>
      <c r="G76" s="202">
        <f>F75*(G49)</f>
        <v>2.3094334138930503</v>
      </c>
      <c r="H76" s="397"/>
      <c r="I76" s="25"/>
      <c r="J76" s="30" t="s">
        <v>112</v>
      </c>
      <c r="K76" s="27"/>
      <c r="L76" s="27"/>
      <c r="M76" s="27">
        <f t="shared" ref="M76:O77" si="17">U76</f>
        <v>1.5884400000000001</v>
      </c>
      <c r="N76" s="27">
        <f t="shared" si="17"/>
        <v>1.9054731137731438</v>
      </c>
      <c r="O76" s="27">
        <f t="shared" si="17"/>
        <v>2.3094334138930503</v>
      </c>
      <c r="P76" s="399"/>
      <c r="Q76" s="25"/>
      <c r="R76" s="30" t="s">
        <v>42</v>
      </c>
      <c r="S76" s="27"/>
      <c r="T76" s="27"/>
      <c r="U76" s="27">
        <f t="shared" ref="U76:W77" si="18">E76</f>
        <v>1.5884400000000001</v>
      </c>
      <c r="V76" s="27">
        <f t="shared" si="18"/>
        <v>1.9054731137731438</v>
      </c>
      <c r="W76" s="27">
        <f t="shared" si="18"/>
        <v>2.3094334138930503</v>
      </c>
    </row>
    <row r="77" spans="1:27" s="1" customFormat="1" ht="15">
      <c r="A77" s="199"/>
      <c r="B77" s="203" t="s">
        <v>80</v>
      </c>
      <c r="C77" s="204"/>
      <c r="D77" s="204"/>
      <c r="E77" s="202">
        <f>(D75+E76)*(E55)</f>
        <v>2.9406044824734834</v>
      </c>
      <c r="F77" s="202">
        <f>(E75+F76)*(F55)</f>
        <v>3.8653883165112353</v>
      </c>
      <c r="G77" s="202">
        <f>(F75+G76)*(G55)</f>
        <v>4.6835440294764537</v>
      </c>
      <c r="H77" s="397"/>
      <c r="I77" s="25"/>
      <c r="J77" s="30" t="s">
        <v>113</v>
      </c>
      <c r="K77" s="27"/>
      <c r="L77" s="27"/>
      <c r="M77" s="27">
        <f t="shared" si="17"/>
        <v>2.9406044824734834</v>
      </c>
      <c r="N77" s="27">
        <f t="shared" si="17"/>
        <v>3.8653883165112353</v>
      </c>
      <c r="O77" s="27">
        <f t="shared" si="17"/>
        <v>4.6835440294764537</v>
      </c>
      <c r="P77" s="399"/>
      <c r="Q77" s="25"/>
      <c r="R77" s="30" t="s">
        <v>43</v>
      </c>
      <c r="S77" s="27"/>
      <c r="T77" s="27"/>
      <c r="U77" s="27">
        <f t="shared" si="18"/>
        <v>2.9406044824734834</v>
      </c>
      <c r="V77" s="27">
        <f t="shared" si="18"/>
        <v>3.8653883165112353</v>
      </c>
      <c r="W77" s="27">
        <f t="shared" si="18"/>
        <v>4.6835440294764537</v>
      </c>
    </row>
    <row r="78" spans="1:27" s="1" customFormat="1">
      <c r="A78" s="25"/>
      <c r="B78" s="28"/>
      <c r="C78" s="29"/>
      <c r="D78" s="29"/>
      <c r="E78" s="26"/>
      <c r="F78" s="26"/>
      <c r="G78" s="26"/>
      <c r="H78" s="397"/>
      <c r="I78" s="25"/>
      <c r="J78" s="30"/>
      <c r="K78" s="27"/>
      <c r="L78" s="27"/>
      <c r="M78" s="27"/>
      <c r="N78" s="27"/>
      <c r="O78" s="27"/>
      <c r="P78" s="399"/>
      <c r="Q78" s="25"/>
      <c r="R78" s="30"/>
      <c r="S78" s="27"/>
      <c r="T78" s="27"/>
      <c r="U78" s="27"/>
      <c r="V78" s="27"/>
      <c r="W78" s="27"/>
    </row>
    <row r="79" spans="1:27" s="1" customFormat="1">
      <c r="A79" s="25"/>
      <c r="B79" s="28"/>
      <c r="C79" s="29"/>
      <c r="D79" s="29"/>
      <c r="E79" s="26"/>
      <c r="F79" s="26"/>
      <c r="G79" s="26"/>
      <c r="H79" s="397"/>
      <c r="I79" s="25"/>
      <c r="J79" s="30"/>
      <c r="K79" s="27"/>
      <c r="L79" s="27"/>
      <c r="M79" s="27"/>
      <c r="N79" s="27"/>
      <c r="O79" s="27"/>
      <c r="P79" s="399"/>
      <c r="Q79" s="25"/>
      <c r="R79" s="30"/>
      <c r="S79" s="27"/>
      <c r="T79" s="27"/>
      <c r="U79" s="27"/>
      <c r="V79" s="27"/>
      <c r="W79" s="27"/>
    </row>
    <row r="80" spans="1:27" s="1" customFormat="1" ht="8.5" customHeight="1">
      <c r="A80" s="425"/>
      <c r="B80" s="425"/>
      <c r="C80" s="425"/>
      <c r="D80" s="425"/>
      <c r="E80" s="425"/>
      <c r="F80" s="425"/>
      <c r="G80" s="425"/>
      <c r="H80" s="397"/>
      <c r="I80" s="425"/>
      <c r="J80" s="425"/>
      <c r="K80" s="425"/>
      <c r="L80" s="425"/>
      <c r="M80" s="425"/>
      <c r="N80" s="425"/>
      <c r="O80" s="425"/>
      <c r="P80" s="399"/>
      <c r="Q80" s="425"/>
      <c r="R80" s="425"/>
      <c r="S80" s="425"/>
      <c r="T80" s="425"/>
      <c r="U80" s="425"/>
      <c r="V80" s="425"/>
      <c r="W80" s="425"/>
    </row>
    <row r="81" spans="1:27" s="1" customFormat="1" ht="6.25" customHeight="1">
      <c r="A81" s="425"/>
      <c r="B81" s="425"/>
      <c r="C81" s="425"/>
      <c r="D81" s="425"/>
      <c r="E81" s="425"/>
      <c r="F81" s="425"/>
      <c r="G81" s="425"/>
      <c r="H81" s="397"/>
      <c r="I81" s="425"/>
      <c r="J81" s="425"/>
      <c r="K81" s="425"/>
      <c r="L81" s="425"/>
      <c r="M81" s="425"/>
      <c r="N81" s="425"/>
      <c r="O81" s="425"/>
      <c r="P81" s="399"/>
      <c r="Q81" s="425"/>
      <c r="R81" s="425"/>
      <c r="S81" s="425"/>
      <c r="T81" s="425"/>
      <c r="U81" s="425"/>
      <c r="V81" s="425"/>
      <c r="W81" s="425"/>
    </row>
    <row r="82" spans="1:27" s="1" customFormat="1">
      <c r="A82" s="393" t="s">
        <v>83</v>
      </c>
      <c r="B82" s="393"/>
      <c r="C82" s="393"/>
      <c r="D82" s="393"/>
      <c r="E82" s="393"/>
      <c r="F82" s="393"/>
      <c r="G82" s="393"/>
      <c r="H82" s="397"/>
      <c r="I82" s="393" t="s">
        <v>114</v>
      </c>
      <c r="J82" s="393"/>
      <c r="K82" s="393"/>
      <c r="L82" s="393"/>
      <c r="M82" s="393"/>
      <c r="N82" s="393"/>
      <c r="O82" s="393"/>
      <c r="P82" s="399"/>
      <c r="Q82" s="393" t="s">
        <v>45</v>
      </c>
      <c r="R82" s="393"/>
      <c r="S82" s="393"/>
      <c r="T82" s="393"/>
      <c r="U82" s="393"/>
      <c r="V82" s="393"/>
      <c r="W82" s="393"/>
    </row>
    <row r="83" spans="1:27" s="1" customFormat="1">
      <c r="A83" s="394"/>
      <c r="B83" s="394"/>
      <c r="C83" s="394"/>
      <c r="D83" s="394"/>
      <c r="E83" s="394"/>
      <c r="F83" s="394"/>
      <c r="G83" s="394"/>
      <c r="H83" s="397"/>
      <c r="I83" s="396"/>
      <c r="J83" s="396"/>
      <c r="K83" s="396"/>
      <c r="L83" s="396"/>
      <c r="M83" s="396"/>
      <c r="N83" s="396"/>
      <c r="O83" s="396"/>
      <c r="P83" s="399"/>
      <c r="Q83" s="396"/>
      <c r="R83" s="396"/>
      <c r="S83" s="396"/>
      <c r="T83" s="396"/>
      <c r="U83" s="396"/>
      <c r="V83" s="396"/>
      <c r="W83" s="396"/>
    </row>
    <row r="84" spans="1:27" s="7" customFormat="1" ht="45.75" customHeight="1">
      <c r="A84" s="491" t="s">
        <v>84</v>
      </c>
      <c r="B84" s="491"/>
      <c r="C84" s="258">
        <f>C34</f>
        <v>2022</v>
      </c>
      <c r="D84" s="258">
        <f>D34</f>
        <v>2023</v>
      </c>
      <c r="E84" s="258">
        <f>E34</f>
        <v>2024</v>
      </c>
      <c r="F84" s="258">
        <f>F34</f>
        <v>2025</v>
      </c>
      <c r="G84" s="258">
        <f>G34</f>
        <v>2026</v>
      </c>
      <c r="H84" s="397"/>
      <c r="I84" s="491" t="s">
        <v>247</v>
      </c>
      <c r="J84" s="491"/>
      <c r="K84" s="181" t="str">
        <f>K59</f>
        <v>Бюджет 2010 г.</v>
      </c>
      <c r="L84" s="181" t="str">
        <f>L59</f>
        <v>Бюджет 2011 г.</v>
      </c>
      <c r="M84" s="181" t="str">
        <f>M59</f>
        <v>Базисные расходы 2012 г.</v>
      </c>
      <c r="N84" s="181" t="str">
        <f>N59</f>
        <v>Базисные расходы 2013 г.</v>
      </c>
      <c r="O84" s="181" t="str">
        <f>O59</f>
        <v>Базисные расходы 2014 г.</v>
      </c>
      <c r="P84" s="399"/>
      <c r="Q84" s="491" t="s">
        <v>39</v>
      </c>
      <c r="R84" s="491"/>
      <c r="S84" s="181" t="str">
        <f>S34</f>
        <v>budget 2010</v>
      </c>
      <c r="T84" s="181" t="str">
        <f>T34</f>
        <v>budget 2011</v>
      </c>
      <c r="U84" s="181" t="str">
        <f>U34</f>
        <v>baseline 2012</v>
      </c>
      <c r="V84" s="181" t="str">
        <f>V34</f>
        <v>baseline 2013</v>
      </c>
      <c r="W84" s="181" t="str">
        <f>W34</f>
        <v>baseline 2014</v>
      </c>
    </row>
    <row r="85" spans="1:27" s="1" customFormat="1">
      <c r="A85" s="32"/>
      <c r="B85" s="33"/>
      <c r="C85" s="246"/>
      <c r="D85" s="246"/>
      <c r="E85" s="246"/>
      <c r="F85" s="246"/>
      <c r="G85" s="246"/>
      <c r="H85" s="397"/>
      <c r="I85" s="22"/>
      <c r="J85" s="35"/>
      <c r="K85" s="36"/>
      <c r="L85" s="36"/>
      <c r="M85" s="36"/>
      <c r="N85" s="36"/>
      <c r="O85" s="36"/>
      <c r="P85" s="399"/>
      <c r="Q85" s="22"/>
      <c r="R85" s="35"/>
      <c r="S85" s="36"/>
      <c r="T85" s="36"/>
      <c r="U85" s="36"/>
      <c r="V85" s="36"/>
      <c r="W85" s="36"/>
    </row>
    <row r="86" spans="1:27" s="1" customFormat="1" ht="18.5" customHeight="1">
      <c r="A86" s="22"/>
      <c r="B86" s="23" t="str">
        <f>B61</f>
        <v>Њамагї</v>
      </c>
      <c r="C86" s="177">
        <f>SUM(C87:C90)</f>
        <v>750.57900000000006</v>
      </c>
      <c r="D86" s="177">
        <f>SUM(D87:D90)</f>
        <v>829.23</v>
      </c>
      <c r="E86" s="177">
        <f t="shared" ref="E86:G86" si="19">SUM(E87:E90)</f>
        <v>1039.2865248367852</v>
      </c>
      <c r="F86" s="177">
        <f t="shared" si="19"/>
        <v>1352.1609292012158</v>
      </c>
      <c r="G86" s="177">
        <f t="shared" si="19"/>
        <v>1570.0036002080067</v>
      </c>
      <c r="H86" s="397"/>
      <c r="I86" s="22"/>
      <c r="J86" s="23" t="s">
        <v>111</v>
      </c>
      <c r="K86" s="24">
        <f>S86</f>
        <v>750.57900000000006</v>
      </c>
      <c r="L86" s="24">
        <f>T86</f>
        <v>829.23</v>
      </c>
      <c r="M86" s="24">
        <f>U86</f>
        <v>1039.2865248367852</v>
      </c>
      <c r="N86" s="24">
        <f>V86</f>
        <v>1352.1609292012158</v>
      </c>
      <c r="O86" s="24">
        <f>W86</f>
        <v>1570.0036002080067</v>
      </c>
      <c r="P86" s="399"/>
      <c r="Q86" s="22"/>
      <c r="R86" s="23" t="s">
        <v>41</v>
      </c>
      <c r="S86" s="24">
        <f>C86</f>
        <v>750.57900000000006</v>
      </c>
      <c r="T86" s="24">
        <f>D86</f>
        <v>829.23</v>
      </c>
      <c r="U86" s="24">
        <f>E86</f>
        <v>1039.2865248367852</v>
      </c>
      <c r="V86" s="24">
        <f>F86</f>
        <v>1352.1609292012158</v>
      </c>
      <c r="W86" s="24">
        <f>G86</f>
        <v>1570.0036002080067</v>
      </c>
    </row>
    <row r="87" spans="1:27" s="1" customFormat="1" ht="12.75" customHeight="1">
      <c r="A87" s="37">
        <v>22</v>
      </c>
      <c r="B87" s="200" t="s">
        <v>284</v>
      </c>
      <c r="C87" s="325">
        <v>411.255</v>
      </c>
      <c r="D87" s="325">
        <v>489.90600000000001</v>
      </c>
      <c r="E87" s="27">
        <f>E63</f>
        <v>632.27647085073056</v>
      </c>
      <c r="F87" s="27">
        <f>F63</f>
        <v>858.91146557411253</v>
      </c>
      <c r="G87" s="27">
        <f>G63</f>
        <v>972.26096204592886</v>
      </c>
      <c r="H87" s="397"/>
      <c r="I87" s="25" t="e">
        <f>Q87</f>
        <v>#REF!</v>
      </c>
      <c r="J87" s="18" t="s">
        <v>115</v>
      </c>
      <c r="K87" s="27">
        <f t="shared" ref="K87:O90" si="20">S87</f>
        <v>411.255</v>
      </c>
      <c r="L87" s="27">
        <f t="shared" si="20"/>
        <v>489.90600000000001</v>
      </c>
      <c r="M87" s="27">
        <f t="shared" si="20"/>
        <v>632.27647085073056</v>
      </c>
      <c r="N87" s="27">
        <f t="shared" si="20"/>
        <v>858.91146557411253</v>
      </c>
      <c r="O87" s="27">
        <f t="shared" si="20"/>
        <v>972.26096204592886</v>
      </c>
      <c r="P87" s="399"/>
      <c r="Q87" s="25" t="e">
        <f>#REF!</f>
        <v>#REF!</v>
      </c>
      <c r="R87" s="20" t="s">
        <v>33</v>
      </c>
      <c r="S87" s="27">
        <f t="shared" ref="S87:W90" si="21">C87</f>
        <v>411.255</v>
      </c>
      <c r="T87" s="27">
        <f t="shared" si="21"/>
        <v>489.90600000000001</v>
      </c>
      <c r="U87" s="27">
        <f t="shared" si="21"/>
        <v>632.27647085073056</v>
      </c>
      <c r="V87" s="27">
        <f t="shared" si="21"/>
        <v>858.91146557411253</v>
      </c>
      <c r="W87" s="27">
        <f t="shared" si="21"/>
        <v>972.26096204592886</v>
      </c>
      <c r="AA87" s="326">
        <v>5409809</v>
      </c>
    </row>
    <row r="88" spans="1:27" s="1" customFormat="1" ht="30">
      <c r="A88" s="278">
        <v>25</v>
      </c>
      <c r="B88" s="200" t="s">
        <v>282</v>
      </c>
      <c r="C88" s="325">
        <v>312.40699999999998</v>
      </c>
      <c r="D88" s="325">
        <v>312.40699999999998</v>
      </c>
      <c r="E88" s="27">
        <f>E67</f>
        <v>374.75960001921794</v>
      </c>
      <c r="F88" s="27">
        <f t="shared" ref="F88:G88" si="22">F67</f>
        <v>454.20863522329216</v>
      </c>
      <c r="G88" s="27">
        <f t="shared" si="22"/>
        <v>550.48287742982916</v>
      </c>
      <c r="H88" s="397"/>
      <c r="I88" s="25">
        <f>Q88</f>
        <v>22</v>
      </c>
      <c r="J88" s="18" t="s">
        <v>116</v>
      </c>
      <c r="K88" s="27">
        <f t="shared" si="20"/>
        <v>312.40699999999998</v>
      </c>
      <c r="L88" s="27">
        <f t="shared" si="20"/>
        <v>312.40699999999998</v>
      </c>
      <c r="M88" s="27">
        <f t="shared" si="20"/>
        <v>374.75960001921794</v>
      </c>
      <c r="N88" s="27">
        <f t="shared" si="20"/>
        <v>454.20863522329216</v>
      </c>
      <c r="O88" s="27">
        <f t="shared" si="20"/>
        <v>550.48287742982916</v>
      </c>
      <c r="P88" s="399"/>
      <c r="Q88" s="25">
        <f>A87</f>
        <v>22</v>
      </c>
      <c r="R88" s="20" t="s">
        <v>34</v>
      </c>
      <c r="S88" s="27">
        <f t="shared" si="21"/>
        <v>312.40699999999998</v>
      </c>
      <c r="T88" s="27">
        <f t="shared" si="21"/>
        <v>312.40699999999998</v>
      </c>
      <c r="U88" s="27">
        <f t="shared" si="21"/>
        <v>374.75960001921794</v>
      </c>
      <c r="V88" s="27">
        <f t="shared" si="21"/>
        <v>454.20863522329216</v>
      </c>
      <c r="W88" s="27">
        <f t="shared" si="21"/>
        <v>550.48287742982916</v>
      </c>
      <c r="AA88" s="326">
        <v>9432759</v>
      </c>
    </row>
    <row r="89" spans="1:27" s="1" customFormat="1" ht="15">
      <c r="A89" s="37">
        <v>27</v>
      </c>
      <c r="B89" s="200" t="s">
        <v>283</v>
      </c>
      <c r="C89" s="325">
        <v>4.2249999999999996</v>
      </c>
      <c r="D89" s="325">
        <v>4.2249999999999996</v>
      </c>
      <c r="E89" s="27">
        <f>E71</f>
        <v>5.0294094843633648</v>
      </c>
      <c r="F89" s="27">
        <f>F71</f>
        <v>6.0489224910534718</v>
      </c>
      <c r="G89" s="27">
        <f>G71</f>
        <v>7.2748773761214389</v>
      </c>
      <c r="H89" s="397"/>
      <c r="I89" s="25"/>
      <c r="J89" s="18"/>
      <c r="K89" s="27"/>
      <c r="L89" s="27"/>
      <c r="M89" s="27"/>
      <c r="N89" s="27"/>
      <c r="O89" s="27"/>
      <c r="P89" s="399"/>
      <c r="Q89" s="25"/>
      <c r="R89" s="20"/>
      <c r="S89" s="27"/>
      <c r="T89" s="27"/>
      <c r="U89" s="27"/>
      <c r="V89" s="27"/>
      <c r="W89" s="27"/>
      <c r="AA89" s="326">
        <v>3823101</v>
      </c>
    </row>
    <row r="90" spans="1:27" s="1" customFormat="1" ht="30">
      <c r="A90" s="37">
        <v>28</v>
      </c>
      <c r="B90" s="200" t="s">
        <v>285</v>
      </c>
      <c r="C90" s="325">
        <v>22.692</v>
      </c>
      <c r="D90" s="325">
        <v>22.692</v>
      </c>
      <c r="E90" s="27">
        <f>E75</f>
        <v>27.221044482473481</v>
      </c>
      <c r="F90" s="27">
        <f>F75</f>
        <v>32.991905912757858</v>
      </c>
      <c r="G90" s="27">
        <f>G75</f>
        <v>39.984883356127362</v>
      </c>
      <c r="H90" s="397"/>
      <c r="I90" s="25">
        <f>Q90</f>
        <v>28</v>
      </c>
      <c r="J90" s="20" t="s">
        <v>10</v>
      </c>
      <c r="K90" s="27">
        <f t="shared" si="20"/>
        <v>22.692</v>
      </c>
      <c r="L90" s="27">
        <f t="shared" si="20"/>
        <v>22.692</v>
      </c>
      <c r="M90" s="27">
        <f t="shared" si="20"/>
        <v>27.221044482473481</v>
      </c>
      <c r="N90" s="27">
        <f t="shared" si="20"/>
        <v>32.991905912757858</v>
      </c>
      <c r="O90" s="27">
        <f t="shared" si="20"/>
        <v>39.984883356127362</v>
      </c>
      <c r="P90" s="399"/>
      <c r="Q90" s="25">
        <f>A90</f>
        <v>28</v>
      </c>
      <c r="R90" s="20" t="s">
        <v>46</v>
      </c>
      <c r="S90" s="27">
        <f t="shared" si="21"/>
        <v>22.692</v>
      </c>
      <c r="T90" s="27">
        <f t="shared" si="21"/>
        <v>22.692</v>
      </c>
      <c r="U90" s="27">
        <f t="shared" si="21"/>
        <v>27.221044482473481</v>
      </c>
      <c r="V90" s="27">
        <f t="shared" si="21"/>
        <v>32.991905912757858</v>
      </c>
      <c r="W90" s="27">
        <f t="shared" si="21"/>
        <v>39.984883356127362</v>
      </c>
      <c r="AA90" s="326">
        <f>AA75</f>
        <v>0</v>
      </c>
    </row>
    <row r="91" spans="1:27" ht="12" customHeight="1">
      <c r="A91" s="449"/>
      <c r="B91" s="449"/>
      <c r="C91" s="449"/>
      <c r="D91" s="449"/>
      <c r="E91" s="449"/>
      <c r="F91" s="449"/>
      <c r="G91" s="449"/>
      <c r="H91" s="397"/>
      <c r="I91" s="451"/>
      <c r="J91" s="451"/>
      <c r="K91" s="451"/>
      <c r="L91" s="451"/>
      <c r="M91" s="451"/>
      <c r="N91" s="451"/>
      <c r="O91" s="451"/>
      <c r="P91" s="399"/>
      <c r="Q91" s="451"/>
      <c r="R91" s="451"/>
      <c r="S91" s="451"/>
      <c r="T91" s="451"/>
      <c r="U91" s="451"/>
      <c r="V91" s="451"/>
      <c r="W91" s="451"/>
    </row>
    <row r="92" spans="1:27" s="1" customFormat="1">
      <c r="A92" s="393" t="s">
        <v>87</v>
      </c>
      <c r="B92" s="393"/>
      <c r="C92" s="393"/>
      <c r="D92" s="393"/>
      <c r="E92" s="393"/>
      <c r="F92" s="393"/>
      <c r="G92" s="393"/>
      <c r="H92" s="397"/>
      <c r="I92" s="393" t="s">
        <v>124</v>
      </c>
      <c r="J92" s="393"/>
      <c r="K92" s="393"/>
      <c r="L92" s="393"/>
      <c r="M92" s="393"/>
      <c r="N92" s="393"/>
      <c r="O92" s="393"/>
      <c r="P92" s="399"/>
      <c r="Q92" s="393" t="s">
        <v>70</v>
      </c>
      <c r="R92" s="393"/>
      <c r="S92" s="393"/>
      <c r="T92" s="393"/>
      <c r="U92" s="393"/>
      <c r="V92" s="393"/>
      <c r="W92" s="393"/>
    </row>
    <row r="93" spans="1:27">
      <c r="H93" s="397"/>
      <c r="P93" s="399"/>
    </row>
    <row r="95" spans="1:27" hidden="1"/>
    <row r="96" spans="1:27" hidden="1"/>
    <row r="97" spans="2:4" ht="15" hidden="1">
      <c r="B97" s="358" t="s">
        <v>393</v>
      </c>
      <c r="C97" s="332">
        <v>750579</v>
      </c>
      <c r="D97" s="332">
        <v>829230</v>
      </c>
    </row>
    <row r="98" spans="2:4" hidden="1">
      <c r="B98" s="359" t="s">
        <v>284</v>
      </c>
      <c r="C98" s="325">
        <v>411255</v>
      </c>
      <c r="D98" s="325">
        <v>489906</v>
      </c>
    </row>
    <row r="99" spans="2:4" hidden="1">
      <c r="B99" s="359" t="s">
        <v>282</v>
      </c>
      <c r="C99" s="325">
        <v>312407</v>
      </c>
      <c r="D99" s="325">
        <v>312407</v>
      </c>
    </row>
    <row r="100" spans="2:4" hidden="1">
      <c r="B100" s="359" t="s">
        <v>283</v>
      </c>
      <c r="C100" s="325">
        <v>4225</v>
      </c>
      <c r="D100" s="325">
        <v>4225</v>
      </c>
    </row>
    <row r="101" spans="2:4" hidden="1">
      <c r="B101" s="359" t="s">
        <v>285</v>
      </c>
      <c r="C101" s="325">
        <v>22692</v>
      </c>
      <c r="D101" s="325">
        <v>22692</v>
      </c>
    </row>
    <row r="102" spans="2:4" hidden="1"/>
    <row r="103" spans="2:4" hidden="1">
      <c r="C103" s="355">
        <f>C98/1000</f>
        <v>411.255</v>
      </c>
      <c r="D103" s="355">
        <f>D98/1000</f>
        <v>489.90600000000001</v>
      </c>
    </row>
    <row r="104" spans="2:4" hidden="1">
      <c r="C104" s="355">
        <f t="shared" ref="C104:D106" si="23">C99/1000</f>
        <v>312.40699999999998</v>
      </c>
      <c r="D104" s="355">
        <f t="shared" si="23"/>
        <v>312.40699999999998</v>
      </c>
    </row>
    <row r="105" spans="2:4" hidden="1">
      <c r="C105" s="355">
        <f t="shared" si="23"/>
        <v>4.2249999999999996</v>
      </c>
      <c r="D105" s="355">
        <f t="shared" si="23"/>
        <v>4.2249999999999996</v>
      </c>
    </row>
    <row r="106" spans="2:4" hidden="1">
      <c r="C106" s="355">
        <f t="shared" si="23"/>
        <v>22.692</v>
      </c>
      <c r="D106" s="355">
        <f t="shared" si="23"/>
        <v>22.692</v>
      </c>
    </row>
    <row r="107" spans="2:4" hidden="1"/>
    <row r="108" spans="2:4" hidden="1"/>
  </sheetData>
  <sheetProtection algorithmName="SHA-512" hashValue="QP+Q5tMIEn362QxlugxtzAkFwZnbseoQNMNkerOIrblazx3e+il9L9ypCYnvbwAzuWmG2ulo3cMdqM0RBtOQ6w==" saltValue="5WlFdLC/m3fPPmS8+Ikotg==" spinCount="100000" sheet="1" formatCells="0" formatColumns="0" formatRows="0" selectLockedCells="1"/>
  <mergeCells count="168">
    <mergeCell ref="A92:G92"/>
    <mergeCell ref="I92:O92"/>
    <mergeCell ref="Q92:W92"/>
    <mergeCell ref="AA24:AH24"/>
    <mergeCell ref="A84:B84"/>
    <mergeCell ref="I84:J84"/>
    <mergeCell ref="Q84:R84"/>
    <mergeCell ref="A91:G91"/>
    <mergeCell ref="I91:O91"/>
    <mergeCell ref="Q91:W91"/>
    <mergeCell ref="A82:G82"/>
    <mergeCell ref="I82:O82"/>
    <mergeCell ref="Q82:W82"/>
    <mergeCell ref="A83:G83"/>
    <mergeCell ref="I83:O83"/>
    <mergeCell ref="Q83:W83"/>
    <mergeCell ref="A80:G80"/>
    <mergeCell ref="I80:O80"/>
    <mergeCell ref="Q80:W80"/>
    <mergeCell ref="A81:G81"/>
    <mergeCell ref="I81:O81"/>
    <mergeCell ref="Q81:W81"/>
    <mergeCell ref="I60:O60"/>
    <mergeCell ref="Q60:W60"/>
    <mergeCell ref="A62:G62"/>
    <mergeCell ref="I70:O70"/>
    <mergeCell ref="Q70:W70"/>
    <mergeCell ref="I71:O71"/>
    <mergeCell ref="Q71:W71"/>
    <mergeCell ref="A58:G58"/>
    <mergeCell ref="I58:O58"/>
    <mergeCell ref="Q58:W58"/>
    <mergeCell ref="A59:B59"/>
    <mergeCell ref="I59:J59"/>
    <mergeCell ref="Q59:R59"/>
    <mergeCell ref="A56:G56"/>
    <mergeCell ref="I56:O56"/>
    <mergeCell ref="Q56:W56"/>
    <mergeCell ref="A57:G57"/>
    <mergeCell ref="I57:O57"/>
    <mergeCell ref="Q57:W57"/>
    <mergeCell ref="A50:G50"/>
    <mergeCell ref="I50:O50"/>
    <mergeCell ref="Q50:W50"/>
    <mergeCell ref="A51:G51"/>
    <mergeCell ref="I51:O51"/>
    <mergeCell ref="Q51:W51"/>
    <mergeCell ref="A43:G43"/>
    <mergeCell ref="I43:O43"/>
    <mergeCell ref="Q43:W43"/>
    <mergeCell ref="I44:O44"/>
    <mergeCell ref="Q44:W44"/>
    <mergeCell ref="A45:G45"/>
    <mergeCell ref="I45:O45"/>
    <mergeCell ref="Q45:W45"/>
    <mergeCell ref="A41:G41"/>
    <mergeCell ref="I41:O41"/>
    <mergeCell ref="Q41:W41"/>
    <mergeCell ref="A42:G42"/>
    <mergeCell ref="I42:O42"/>
    <mergeCell ref="Q42:W42"/>
    <mergeCell ref="A38:B38"/>
    <mergeCell ref="I38:J38"/>
    <mergeCell ref="Q38:R38"/>
    <mergeCell ref="A39:B39"/>
    <mergeCell ref="A40:G40"/>
    <mergeCell ref="I40:O40"/>
    <mergeCell ref="Q40:W40"/>
    <mergeCell ref="A36:B36"/>
    <mergeCell ref="I36:J36"/>
    <mergeCell ref="Q36:R36"/>
    <mergeCell ref="A37:B37"/>
    <mergeCell ref="I37:J37"/>
    <mergeCell ref="Q37:R37"/>
    <mergeCell ref="A34:B34"/>
    <mergeCell ref="I34:J34"/>
    <mergeCell ref="Q34:R34"/>
    <mergeCell ref="A35:B35"/>
    <mergeCell ref="I35:J35"/>
    <mergeCell ref="Q35:R35"/>
    <mergeCell ref="A32:G32"/>
    <mergeCell ref="I32:O32"/>
    <mergeCell ref="Q32:W32"/>
    <mergeCell ref="A33:G33"/>
    <mergeCell ref="I33:O33"/>
    <mergeCell ref="Q33:W33"/>
    <mergeCell ref="A30:G30"/>
    <mergeCell ref="I30:O30"/>
    <mergeCell ref="Q30:W30"/>
    <mergeCell ref="A31:G31"/>
    <mergeCell ref="I31:O31"/>
    <mergeCell ref="Q31:W31"/>
    <mergeCell ref="A28:G28"/>
    <mergeCell ref="I28:O28"/>
    <mergeCell ref="Q28:W28"/>
    <mergeCell ref="A29:G29"/>
    <mergeCell ref="I29:O29"/>
    <mergeCell ref="Q29:W29"/>
    <mergeCell ref="A26:G26"/>
    <mergeCell ref="I26:O26"/>
    <mergeCell ref="Q26:W26"/>
    <mergeCell ref="A27:G27"/>
    <mergeCell ref="I27:O27"/>
    <mergeCell ref="Q27:W27"/>
    <mergeCell ref="A24:G24"/>
    <mergeCell ref="I24:O24"/>
    <mergeCell ref="Q24:W24"/>
    <mergeCell ref="A25:G25"/>
    <mergeCell ref="I25:O25"/>
    <mergeCell ref="Q25:W25"/>
    <mergeCell ref="A22:G22"/>
    <mergeCell ref="I22:O22"/>
    <mergeCell ref="Q22:W22"/>
    <mergeCell ref="A23:G23"/>
    <mergeCell ref="I23:O23"/>
    <mergeCell ref="Q23:W23"/>
    <mergeCell ref="A20:G20"/>
    <mergeCell ref="I20:O20"/>
    <mergeCell ref="Q20:W20"/>
    <mergeCell ref="A21:G21"/>
    <mergeCell ref="I21:O21"/>
    <mergeCell ref="Q21:W21"/>
    <mergeCell ref="A16:G16"/>
    <mergeCell ref="I16:O16"/>
    <mergeCell ref="Q16:W16"/>
    <mergeCell ref="J18:O18"/>
    <mergeCell ref="R18:W18"/>
    <mergeCell ref="A12:G12"/>
    <mergeCell ref="I12:O12"/>
    <mergeCell ref="Q12:W12"/>
    <mergeCell ref="A15:G15"/>
    <mergeCell ref="I15:O15"/>
    <mergeCell ref="Q15:W15"/>
    <mergeCell ref="J10:O10"/>
    <mergeCell ref="R10:W10"/>
    <mergeCell ref="A11:G11"/>
    <mergeCell ref="I11:O11"/>
    <mergeCell ref="Q11:W11"/>
    <mergeCell ref="A8:G8"/>
    <mergeCell ref="I8:O8"/>
    <mergeCell ref="Q8:W8"/>
    <mergeCell ref="A9:G9"/>
    <mergeCell ref="I9:O9"/>
    <mergeCell ref="Q9:W9"/>
    <mergeCell ref="A1:G1"/>
    <mergeCell ref="H1:H93"/>
    <mergeCell ref="I1:O1"/>
    <mergeCell ref="P1:P93"/>
    <mergeCell ref="Q1:W1"/>
    <mergeCell ref="A2:G2"/>
    <mergeCell ref="I2:O2"/>
    <mergeCell ref="Q2:W2"/>
    <mergeCell ref="A3:G3"/>
    <mergeCell ref="I3:O3"/>
    <mergeCell ref="A6:G6"/>
    <mergeCell ref="I6:O6"/>
    <mergeCell ref="Q6:W6"/>
    <mergeCell ref="B7:G7"/>
    <mergeCell ref="J7:O7"/>
    <mergeCell ref="R7:W7"/>
    <mergeCell ref="Q3:W3"/>
    <mergeCell ref="B4:G4"/>
    <mergeCell ref="J4:O4"/>
    <mergeCell ref="R4:W4"/>
    <mergeCell ref="A5:G5"/>
    <mergeCell ref="I5:O5"/>
    <mergeCell ref="Q5:W5"/>
    <mergeCell ref="B10:G10"/>
  </mergeCells>
  <pageMargins left="0.19685039370078741" right="0.19685039370078741" top="0.47244094488188981" bottom="0.74803149606299213" header="0.23622047244094491" footer="0.31496062992125984"/>
  <pageSetup paperSize="9" scale="98" fitToHeight="5" orientation="portrait" r:id="rId1"/>
  <headerFooter>
    <oddHeader>&amp;CСтраница &amp;С&amp;Пбучети заминавии маориф 2016-2018</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AK439"/>
  <sheetViews>
    <sheetView topLeftCell="A53" zoomScaleSheetLayoutView="100" workbookViewId="0">
      <selection activeCell="Y88" sqref="Y88"/>
    </sheetView>
  </sheetViews>
  <sheetFormatPr baseColWidth="10" defaultColWidth="9.25" defaultRowHeight="14"/>
  <cols>
    <col min="1" max="1" width="11.5" style="15" customWidth="1"/>
    <col min="2" max="2" width="47.75" style="14" customWidth="1"/>
    <col min="3" max="3" width="15.5" style="15" customWidth="1"/>
    <col min="4" max="4" width="16.75" style="15" customWidth="1"/>
    <col min="5" max="6" width="13.75" style="243" customWidth="1"/>
    <col min="7" max="7" width="14" style="15" customWidth="1"/>
    <col min="8" max="8" width="2.75" style="14" customWidth="1"/>
    <col min="9" max="9" width="9.25" style="15" hidden="1" customWidth="1"/>
    <col min="10" max="10" width="50.75" style="15" hidden="1" customWidth="1"/>
    <col min="11" max="12" width="12.75" style="15" hidden="1" customWidth="1"/>
    <col min="13" max="15" width="13.25" style="15" hidden="1" customWidth="1"/>
    <col min="16" max="16" width="1.5" style="15" hidden="1" customWidth="1"/>
    <col min="17" max="17" width="10.75" style="15" hidden="1" customWidth="1"/>
    <col min="18" max="18" width="50.75" style="15" hidden="1" customWidth="1"/>
    <col min="19" max="23" width="10.75" style="15" hidden="1" customWidth="1"/>
    <col min="24" max="24" width="0" style="15" hidden="1" customWidth="1"/>
    <col min="25" max="25" width="13.5" style="15" customWidth="1"/>
    <col min="26" max="26" width="9.75" style="15" customWidth="1"/>
    <col min="27" max="27" width="15.5" style="185" hidden="1" customWidth="1"/>
    <col min="28" max="28" width="22.5" style="185" hidden="1" customWidth="1"/>
    <col min="29" max="31" width="0" style="185" hidden="1" customWidth="1"/>
    <col min="32" max="33" width="0" style="15" hidden="1" customWidth="1"/>
    <col min="34" max="16384" width="9.25" style="15"/>
  </cols>
  <sheetData>
    <row r="1" spans="1:31" s="1" customFormat="1">
      <c r="A1" s="259" t="s">
        <v>62</v>
      </c>
      <c r="B1" s="259"/>
      <c r="C1" s="259"/>
      <c r="D1" s="259"/>
      <c r="E1" s="259"/>
      <c r="F1" s="259"/>
      <c r="G1" s="259"/>
      <c r="H1" s="268" t="s">
        <v>15</v>
      </c>
      <c r="I1" s="259" t="s">
        <v>89</v>
      </c>
      <c r="J1" s="259"/>
      <c r="K1" s="259"/>
      <c r="L1" s="259"/>
      <c r="M1" s="259"/>
      <c r="N1" s="259"/>
      <c r="O1" s="259"/>
      <c r="P1" s="269"/>
      <c r="Q1" s="259" t="s">
        <v>60</v>
      </c>
      <c r="R1" s="259"/>
      <c r="S1" s="259"/>
      <c r="T1" s="259"/>
      <c r="U1" s="259"/>
      <c r="V1" s="259"/>
      <c r="W1" s="259"/>
      <c r="AA1" s="335"/>
      <c r="AB1" s="335"/>
      <c r="AC1" s="335"/>
      <c r="AD1" s="335"/>
      <c r="AE1" s="335"/>
    </row>
    <row r="2" spans="1:31" s="1" customFormat="1" ht="9.75" customHeight="1">
      <c r="A2" s="261"/>
      <c r="B2" s="261"/>
      <c r="C2" s="261"/>
      <c r="D2" s="261"/>
      <c r="E2" s="261"/>
      <c r="F2" s="261"/>
      <c r="G2" s="261"/>
      <c r="H2" s="268"/>
      <c r="I2" s="239"/>
      <c r="J2" s="239"/>
      <c r="K2" s="239"/>
      <c r="L2" s="239"/>
      <c r="M2" s="239"/>
      <c r="N2" s="239"/>
      <c r="O2" s="239"/>
      <c r="P2" s="269"/>
      <c r="Q2" s="239"/>
      <c r="R2" s="239"/>
      <c r="S2" s="239"/>
      <c r="T2" s="239"/>
      <c r="U2" s="239"/>
      <c r="V2" s="239"/>
      <c r="W2" s="239"/>
      <c r="AA2" s="335"/>
      <c r="AB2" s="335"/>
      <c r="AC2" s="335"/>
      <c r="AD2" s="335"/>
      <c r="AE2" s="335"/>
    </row>
    <row r="3" spans="1:31" s="1" customFormat="1" ht="14" customHeight="1">
      <c r="A3" s="257" t="s">
        <v>65</v>
      </c>
      <c r="B3" s="257"/>
      <c r="C3" s="257"/>
      <c r="D3" s="257"/>
      <c r="E3" s="257"/>
      <c r="F3" s="257"/>
      <c r="G3" s="257"/>
      <c r="H3" s="268"/>
      <c r="I3" s="257" t="s">
        <v>90</v>
      </c>
      <c r="J3" s="257"/>
      <c r="K3" s="257"/>
      <c r="L3" s="257"/>
      <c r="M3" s="257"/>
      <c r="N3" s="257"/>
      <c r="O3" s="257"/>
      <c r="P3" s="269"/>
      <c r="Q3" s="257" t="s">
        <v>64</v>
      </c>
      <c r="R3" s="257"/>
      <c r="S3" s="257"/>
      <c r="T3" s="257"/>
      <c r="U3" s="257"/>
      <c r="V3" s="257"/>
      <c r="W3" s="257"/>
      <c r="AA3" s="335"/>
      <c r="AB3" s="335"/>
      <c r="AC3" s="335"/>
      <c r="AD3" s="335"/>
      <c r="AE3" s="335"/>
    </row>
    <row r="4" spans="1:31" s="2" customFormat="1" ht="30">
      <c r="A4" s="40">
        <v>4</v>
      </c>
      <c r="B4" s="72" t="str">
        <f>'Классификации (2)'!B12</f>
        <v>МАОРИФ</v>
      </c>
      <c r="C4" s="72"/>
      <c r="D4" s="72"/>
      <c r="E4" s="72"/>
      <c r="F4" s="72"/>
      <c r="G4" s="72"/>
      <c r="H4" s="268"/>
      <c r="I4" s="40">
        <f>Q4</f>
        <v>4</v>
      </c>
      <c r="J4" s="72" t="str">
        <f>[2]Классификации!D87</f>
        <v>ОБРАЗОВАНИЕ</v>
      </c>
      <c r="K4" s="72"/>
      <c r="L4" s="72"/>
      <c r="M4" s="72"/>
      <c r="N4" s="72"/>
      <c r="O4" s="72"/>
      <c r="P4" s="269"/>
      <c r="Q4" s="40">
        <f>A4</f>
        <v>4</v>
      </c>
      <c r="R4" s="72" t="s">
        <v>14</v>
      </c>
      <c r="S4" s="72"/>
      <c r="T4" s="72"/>
      <c r="U4" s="72"/>
      <c r="V4" s="72"/>
      <c r="W4" s="72"/>
      <c r="AA4" s="336"/>
      <c r="AB4" s="336"/>
      <c r="AC4" s="336"/>
      <c r="AD4" s="336"/>
      <c r="AE4" s="336"/>
    </row>
    <row r="5" spans="1:31" s="2" customFormat="1" ht="9.25" customHeight="1">
      <c r="A5" s="267"/>
      <c r="B5" s="267"/>
      <c r="C5" s="267"/>
      <c r="D5" s="267"/>
      <c r="E5" s="267"/>
      <c r="F5" s="267"/>
      <c r="G5" s="267"/>
      <c r="H5" s="268"/>
      <c r="I5" s="267"/>
      <c r="J5" s="267"/>
      <c r="K5" s="267"/>
      <c r="L5" s="267"/>
      <c r="M5" s="267"/>
      <c r="N5" s="267"/>
      <c r="O5" s="267"/>
      <c r="P5" s="269"/>
      <c r="Q5" s="267"/>
      <c r="R5" s="267"/>
      <c r="S5" s="267"/>
      <c r="T5" s="267"/>
      <c r="U5" s="267"/>
      <c r="V5" s="267"/>
      <c r="W5" s="267"/>
      <c r="AA5" s="336"/>
      <c r="AB5" s="336"/>
      <c r="AC5" s="336"/>
      <c r="AD5" s="336"/>
      <c r="AE5" s="336"/>
    </row>
    <row r="6" spans="1:31" s="1" customFormat="1" ht="14.25" customHeight="1">
      <c r="A6" s="400" t="s">
        <v>179</v>
      </c>
      <c r="B6" s="400"/>
      <c r="C6" s="400"/>
      <c r="D6" s="400"/>
      <c r="E6" s="400"/>
      <c r="F6" s="400"/>
      <c r="G6" s="400"/>
      <c r="H6" s="268"/>
      <c r="I6" s="257" t="s">
        <v>180</v>
      </c>
      <c r="J6" s="257"/>
      <c r="K6" s="257"/>
      <c r="L6" s="257"/>
      <c r="M6" s="257"/>
      <c r="N6" s="257"/>
      <c r="O6" s="257"/>
      <c r="P6" s="269"/>
      <c r="Q6" s="257" t="s">
        <v>61</v>
      </c>
      <c r="R6" s="257"/>
      <c r="S6" s="257"/>
      <c r="T6" s="257"/>
      <c r="U6" s="257"/>
      <c r="V6" s="257"/>
      <c r="W6" s="257"/>
      <c r="AA6" s="335"/>
      <c r="AB6" s="335"/>
      <c r="AC6" s="335"/>
      <c r="AD6" s="335"/>
      <c r="AE6" s="335"/>
    </row>
    <row r="7" spans="1:31" s="2" customFormat="1" ht="14" customHeight="1">
      <c r="A7" s="40" t="str">
        <f>'Классификации (2)'!A2</f>
        <v>TIK</v>
      </c>
      <c r="B7" s="72" t="str">
        <f>'Классификации (2)'!B2</f>
        <v>Рушди таҳсилоти ибтидоии касбии босифат</v>
      </c>
      <c r="C7" s="72"/>
      <c r="D7" s="72"/>
      <c r="E7" s="72"/>
      <c r="F7" s="72"/>
      <c r="G7" s="72"/>
      <c r="H7" s="268"/>
      <c r="I7" s="40" t="str">
        <f>Q7</f>
        <v>TIK</v>
      </c>
      <c r="J7" s="72" t="str">
        <f>[2]Классификации!D6</f>
        <v>Начальное профессиональное образование</v>
      </c>
      <c r="K7" s="72"/>
      <c r="L7" s="72"/>
      <c r="M7" s="72"/>
      <c r="N7" s="72"/>
      <c r="O7" s="72"/>
      <c r="P7" s="269"/>
      <c r="Q7" s="40" t="str">
        <f>A7</f>
        <v>TIK</v>
      </c>
      <c r="R7" s="72" t="s">
        <v>14</v>
      </c>
      <c r="S7" s="72"/>
      <c r="T7" s="72"/>
      <c r="U7" s="72"/>
      <c r="V7" s="72"/>
      <c r="W7" s="72"/>
      <c r="AA7" s="336"/>
      <c r="AB7" s="336"/>
      <c r="AC7" s="336"/>
      <c r="AD7" s="336"/>
      <c r="AE7" s="336"/>
    </row>
    <row r="8" spans="1:31" s="2" customFormat="1" ht="9.25" customHeight="1">
      <c r="A8" s="267"/>
      <c r="B8" s="267"/>
      <c r="C8" s="267"/>
      <c r="D8" s="267"/>
      <c r="E8" s="267"/>
      <c r="F8" s="267"/>
      <c r="G8" s="267"/>
      <c r="H8" s="268"/>
      <c r="I8" s="267"/>
      <c r="J8" s="267"/>
      <c r="K8" s="267"/>
      <c r="L8" s="267"/>
      <c r="M8" s="267"/>
      <c r="N8" s="267"/>
      <c r="O8" s="267"/>
      <c r="P8" s="269"/>
      <c r="Q8" s="267"/>
      <c r="R8" s="267"/>
      <c r="S8" s="267"/>
      <c r="T8" s="267"/>
      <c r="U8" s="267"/>
      <c r="V8" s="267"/>
      <c r="W8" s="267"/>
      <c r="AA8" s="336"/>
      <c r="AB8" s="336"/>
      <c r="AC8" s="336"/>
      <c r="AD8" s="336"/>
      <c r="AE8" s="336"/>
    </row>
    <row r="9" spans="1:31" s="1" customFormat="1" ht="30.75" customHeight="1">
      <c r="A9" s="400" t="s">
        <v>181</v>
      </c>
      <c r="B9" s="400"/>
      <c r="C9" s="400"/>
      <c r="D9" s="400"/>
      <c r="E9" s="400"/>
      <c r="F9" s="400"/>
      <c r="G9" s="400"/>
      <c r="H9" s="268"/>
      <c r="I9" s="257" t="s">
        <v>182</v>
      </c>
      <c r="J9" s="257"/>
      <c r="K9" s="257"/>
      <c r="L9" s="257"/>
      <c r="M9" s="257"/>
      <c r="N9" s="257"/>
      <c r="O9" s="257"/>
      <c r="P9" s="269"/>
      <c r="Q9" s="257" t="s">
        <v>63</v>
      </c>
      <c r="R9" s="257"/>
      <c r="S9" s="257"/>
      <c r="T9" s="257"/>
      <c r="U9" s="257"/>
      <c r="V9" s="257"/>
      <c r="W9" s="257"/>
      <c r="AA9" s="335"/>
      <c r="AB9" s="335"/>
      <c r="AC9" s="335"/>
      <c r="AD9" s="335"/>
      <c r="AE9" s="335"/>
    </row>
    <row r="10" spans="1:31" s="2" customFormat="1" ht="14" customHeight="1">
      <c r="A10" s="40" t="str">
        <f>'Классификации (2)'!A7</f>
        <v>TIK 003</v>
      </c>
      <c r="B10" s="72" t="str">
        <f>'Классификации (2)'!B7</f>
        <v>Рушди сифат ва мазмуни таҳсилоти ибтидоии касбӣ (Маркази методи+Пажуишгоҳ+лоиха)</v>
      </c>
      <c r="C10" s="72"/>
      <c r="D10" s="72"/>
      <c r="E10" s="72"/>
      <c r="F10" s="72"/>
      <c r="G10" s="72"/>
      <c r="H10" s="268"/>
      <c r="I10" s="40" t="str">
        <f>Q10</f>
        <v>TIK 003</v>
      </c>
      <c r="J10" s="72" t="str">
        <f>[2]Классификации!D28</f>
        <v>Начальное профессиональное образование</v>
      </c>
      <c r="K10" s="72"/>
      <c r="L10" s="72"/>
      <c r="M10" s="72"/>
      <c r="N10" s="72"/>
      <c r="O10" s="72"/>
      <c r="P10" s="269"/>
      <c r="Q10" s="40" t="str">
        <f>A10</f>
        <v>TIK 003</v>
      </c>
      <c r="R10" s="72" t="s">
        <v>14</v>
      </c>
      <c r="S10" s="72"/>
      <c r="T10" s="72"/>
      <c r="U10" s="72"/>
      <c r="V10" s="72"/>
      <c r="W10" s="72"/>
      <c r="AA10" s="336"/>
      <c r="AB10" s="336"/>
      <c r="AC10" s="336"/>
      <c r="AD10" s="336"/>
      <c r="AE10" s="336"/>
    </row>
    <row r="11" spans="1:31" s="1" customFormat="1" ht="7.75" customHeight="1">
      <c r="A11" s="261"/>
      <c r="B11" s="261"/>
      <c r="C11" s="261"/>
      <c r="D11" s="261"/>
      <c r="E11" s="261"/>
      <c r="F11" s="261"/>
      <c r="G11" s="261"/>
      <c r="H11" s="268"/>
      <c r="I11" s="239"/>
      <c r="J11" s="239"/>
      <c r="K11" s="239"/>
      <c r="L11" s="239"/>
      <c r="M11" s="239"/>
      <c r="N11" s="239"/>
      <c r="O11" s="239"/>
      <c r="P11" s="269"/>
      <c r="Q11" s="239"/>
      <c r="R11" s="239"/>
      <c r="S11" s="239"/>
      <c r="T11" s="239"/>
      <c r="U11" s="239"/>
      <c r="V11" s="239"/>
      <c r="W11" s="239"/>
      <c r="AA11" s="335"/>
      <c r="AB11" s="335"/>
      <c r="AC11" s="335"/>
      <c r="AD11" s="335"/>
      <c r="AE11" s="335"/>
    </row>
    <row r="12" spans="1:31" s="2" customFormat="1" ht="30.75" customHeight="1">
      <c r="A12" s="400" t="s">
        <v>86</v>
      </c>
      <c r="B12" s="400"/>
      <c r="C12" s="400"/>
      <c r="D12" s="400"/>
      <c r="E12" s="400"/>
      <c r="F12" s="400"/>
      <c r="G12" s="400"/>
      <c r="H12" s="268"/>
      <c r="I12" s="257" t="s">
        <v>91</v>
      </c>
      <c r="J12" s="22"/>
      <c r="K12" s="22"/>
      <c r="L12" s="22"/>
      <c r="M12" s="22"/>
      <c r="N12" s="22"/>
      <c r="O12" s="22"/>
      <c r="P12" s="269"/>
      <c r="Q12" s="257" t="s">
        <v>66</v>
      </c>
      <c r="R12" s="22"/>
      <c r="S12" s="22"/>
      <c r="T12" s="22"/>
      <c r="U12" s="22"/>
      <c r="V12" s="22"/>
      <c r="W12" s="22"/>
      <c r="AA12" s="336"/>
      <c r="AB12" s="336"/>
      <c r="AC12" s="336"/>
      <c r="AD12" s="336"/>
      <c r="AE12" s="336"/>
    </row>
    <row r="13" spans="1:31" s="2" customFormat="1">
      <c r="A13" s="40">
        <f>'Классификации (2)'!A10</f>
        <v>113</v>
      </c>
      <c r="B13" s="40" t="str">
        <f>'Классификации (2)'!B10</f>
        <v>Вазорати мењнат, муњољират ва шуѓли ањолии Љумњурии Тољикистон</v>
      </c>
      <c r="C13" s="72"/>
      <c r="D13" s="72"/>
      <c r="E13" s="72"/>
      <c r="F13" s="72"/>
      <c r="G13" s="72"/>
      <c r="H13" s="268"/>
      <c r="I13" s="40"/>
      <c r="J13" s="72"/>
      <c r="K13" s="72"/>
      <c r="L13" s="72"/>
      <c r="M13" s="72"/>
      <c r="N13" s="72"/>
      <c r="O13" s="72"/>
      <c r="P13" s="269"/>
      <c r="Q13" s="40"/>
      <c r="R13" s="72"/>
      <c r="S13" s="72"/>
      <c r="T13" s="72"/>
      <c r="U13" s="72"/>
      <c r="V13" s="72"/>
      <c r="W13" s="72"/>
      <c r="AA13" s="336"/>
      <c r="AB13" s="336"/>
      <c r="AC13" s="336"/>
      <c r="AD13" s="336"/>
      <c r="AE13" s="336"/>
    </row>
    <row r="14" spans="1:31" s="2" customFormat="1">
      <c r="A14" s="40"/>
      <c r="B14" s="40"/>
      <c r="C14" s="72"/>
      <c r="D14" s="72"/>
      <c r="E14" s="72"/>
      <c r="F14" s="72"/>
      <c r="G14" s="72"/>
      <c r="H14" s="268"/>
      <c r="I14" s="40"/>
      <c r="J14" s="72"/>
      <c r="K14" s="72"/>
      <c r="L14" s="72"/>
      <c r="M14" s="72"/>
      <c r="N14" s="72"/>
      <c r="O14" s="72"/>
      <c r="P14" s="269"/>
      <c r="Q14" s="40"/>
      <c r="R14" s="72"/>
      <c r="S14" s="72"/>
      <c r="T14" s="72"/>
      <c r="U14" s="72"/>
      <c r="V14" s="72"/>
      <c r="W14" s="72"/>
      <c r="AA14" s="336"/>
      <c r="AB14" s="336"/>
      <c r="AC14" s="336"/>
      <c r="AD14" s="336"/>
      <c r="AE14" s="336"/>
    </row>
    <row r="15" spans="1:31" s="2" customFormat="1">
      <c r="A15" s="267"/>
      <c r="B15" s="267"/>
      <c r="C15" s="267"/>
      <c r="D15" s="267"/>
      <c r="E15" s="267"/>
      <c r="F15" s="267"/>
      <c r="G15" s="267"/>
      <c r="H15" s="268"/>
      <c r="I15" s="267"/>
      <c r="J15" s="267"/>
      <c r="K15" s="267"/>
      <c r="L15" s="267"/>
      <c r="M15" s="267"/>
      <c r="N15" s="267"/>
      <c r="O15" s="267"/>
      <c r="P15" s="269"/>
      <c r="Q15" s="267"/>
      <c r="R15" s="267"/>
      <c r="S15" s="267"/>
      <c r="T15" s="267"/>
      <c r="U15" s="267"/>
      <c r="V15" s="267"/>
      <c r="W15" s="267"/>
      <c r="AA15" s="336"/>
      <c r="AB15" s="336"/>
      <c r="AC15" s="336"/>
      <c r="AD15" s="336"/>
      <c r="AE15" s="336"/>
    </row>
    <row r="16" spans="1:31" s="2" customFormat="1" ht="30.75" customHeight="1">
      <c r="A16" s="400" t="s">
        <v>85</v>
      </c>
      <c r="B16" s="400"/>
      <c r="C16" s="400"/>
      <c r="D16" s="400"/>
      <c r="E16" s="400"/>
      <c r="F16" s="400"/>
      <c r="G16" s="400"/>
      <c r="H16" s="268"/>
      <c r="I16" s="257" t="s">
        <v>92</v>
      </c>
      <c r="J16" s="22"/>
      <c r="K16" s="22"/>
      <c r="L16" s="22"/>
      <c r="M16" s="22"/>
      <c r="N16" s="22"/>
      <c r="O16" s="22"/>
      <c r="P16" s="269"/>
      <c r="Q16" s="257" t="s">
        <v>67</v>
      </c>
      <c r="R16" s="22"/>
      <c r="S16" s="22"/>
      <c r="T16" s="22"/>
      <c r="U16" s="22"/>
      <c r="V16" s="22"/>
      <c r="W16" s="22"/>
      <c r="AA16" s="336"/>
      <c r="AB16" s="336"/>
      <c r="AC16" s="336"/>
      <c r="AD16" s="336"/>
      <c r="AE16" s="336"/>
    </row>
    <row r="17" spans="1:33" s="2" customFormat="1" ht="16.25" customHeight="1">
      <c r="A17" s="40"/>
      <c r="B17" s="40" t="s">
        <v>359</v>
      </c>
      <c r="C17" s="40"/>
      <c r="D17" s="40"/>
      <c r="E17" s="40"/>
      <c r="F17" s="40"/>
      <c r="G17" s="40"/>
      <c r="H17" s="268"/>
      <c r="I17" s="257"/>
      <c r="J17" s="22"/>
      <c r="K17" s="22"/>
      <c r="L17" s="22"/>
      <c r="M17" s="22"/>
      <c r="N17" s="22"/>
      <c r="O17" s="22"/>
      <c r="P17" s="269"/>
      <c r="Q17" s="257"/>
      <c r="R17" s="22"/>
      <c r="S17" s="22"/>
      <c r="T17" s="22"/>
      <c r="U17" s="22"/>
      <c r="V17" s="22"/>
      <c r="W17" s="22"/>
      <c r="AA17" s="336"/>
      <c r="AB17" s="336"/>
      <c r="AC17" s="336"/>
      <c r="AD17" s="336"/>
      <c r="AE17" s="336"/>
    </row>
    <row r="18" spans="1:33" s="2" customFormat="1" ht="14" customHeight="1">
      <c r="A18" s="40"/>
      <c r="B18" s="40" t="str">
        <f>'Лист2 (2023 мукоиса)'!B78</f>
        <v>11301013-Муассисаи давлатии «Маркази ҷумҳуриявии роҳнамоии касбӣ»</v>
      </c>
      <c r="C18" s="40"/>
      <c r="D18" s="40"/>
      <c r="E18" s="40"/>
      <c r="F18" s="40"/>
      <c r="G18" s="40"/>
      <c r="H18" s="268"/>
      <c r="I18" s="193">
        <v>65</v>
      </c>
      <c r="J18" s="72" t="s">
        <v>215</v>
      </c>
      <c r="K18" s="72"/>
      <c r="L18" s="72"/>
      <c r="M18" s="72"/>
      <c r="N18" s="72"/>
      <c r="O18" s="72"/>
      <c r="P18" s="269"/>
      <c r="Q18" s="40">
        <f>A18</f>
        <v>0</v>
      </c>
      <c r="R18" s="72" t="s">
        <v>14</v>
      </c>
      <c r="S18" s="72"/>
      <c r="T18" s="72"/>
      <c r="U18" s="72"/>
      <c r="V18" s="72"/>
      <c r="W18" s="72"/>
      <c r="AA18" s="336"/>
      <c r="AB18" s="336"/>
      <c r="AC18" s="336"/>
      <c r="AD18" s="336"/>
      <c r="AE18" s="336"/>
    </row>
    <row r="19" spans="1:33" s="1" customFormat="1" ht="14" hidden="1" customHeight="1">
      <c r="A19" s="40"/>
      <c r="B19" s="40"/>
      <c r="C19" s="40"/>
      <c r="D19" s="40"/>
      <c r="E19" s="40"/>
      <c r="F19" s="40"/>
      <c r="G19" s="40"/>
      <c r="H19" s="268"/>
      <c r="I19" s="239"/>
      <c r="J19" s="239"/>
      <c r="K19" s="239"/>
      <c r="L19" s="239"/>
      <c r="M19" s="239"/>
      <c r="N19" s="239"/>
      <c r="O19" s="239"/>
      <c r="P19" s="269"/>
      <c r="Q19" s="239"/>
      <c r="R19" s="239"/>
      <c r="S19" s="239"/>
      <c r="T19" s="239"/>
      <c r="U19" s="239"/>
      <c r="V19" s="239"/>
      <c r="W19" s="239"/>
      <c r="AA19" s="335"/>
      <c r="AB19" s="335"/>
      <c r="AC19" s="335"/>
      <c r="AD19" s="335"/>
      <c r="AE19" s="335"/>
    </row>
    <row r="20" spans="1:33" s="1" customFormat="1">
      <c r="A20" s="40"/>
      <c r="B20" s="40" t="str">
        <f>'Лист2 (2023 мукоиса)'!B79</f>
        <v>11301075-Муассисаи давлатии «Маркази таълимӣ-методӣ ва мониторинги сифати таълим»</v>
      </c>
      <c r="C20" s="40"/>
      <c r="D20" s="40"/>
      <c r="E20" s="40"/>
      <c r="F20" s="40"/>
      <c r="G20" s="40"/>
      <c r="H20" s="268"/>
      <c r="I20" s="239"/>
      <c r="J20" s="239"/>
      <c r="K20" s="239"/>
      <c r="L20" s="239"/>
      <c r="M20" s="239"/>
      <c r="N20" s="239"/>
      <c r="O20" s="239"/>
      <c r="P20" s="269"/>
      <c r="Q20" s="239"/>
      <c r="R20" s="239"/>
      <c r="S20" s="239"/>
      <c r="T20" s="239"/>
      <c r="U20" s="239"/>
      <c r="V20" s="239"/>
      <c r="W20" s="239"/>
      <c r="AA20" s="335"/>
      <c r="AB20" s="335"/>
      <c r="AC20" s="335"/>
      <c r="AD20" s="335"/>
      <c r="AE20" s="335"/>
    </row>
    <row r="21" spans="1:33" s="1" customFormat="1">
      <c r="A21" s="40"/>
      <c r="B21" s="40" t="str">
        <f>'Лист2 (2023 мукоиса)'!B80</f>
        <v>1301522-Лоиҳаи «Беҳтарсозии малакаҳои касбӣ ва имкониятҳои бокортаъминшавӣ»</v>
      </c>
      <c r="C21" s="40"/>
      <c r="D21" s="40"/>
      <c r="E21" s="40"/>
      <c r="F21" s="40"/>
      <c r="G21" s="40"/>
      <c r="H21" s="268"/>
      <c r="I21" s="239"/>
      <c r="J21" s="239"/>
      <c r="K21" s="239"/>
      <c r="L21" s="239"/>
      <c r="M21" s="239"/>
      <c r="N21" s="239"/>
      <c r="O21" s="239"/>
      <c r="P21" s="269"/>
      <c r="Q21" s="239"/>
      <c r="R21" s="239"/>
      <c r="S21" s="239"/>
      <c r="T21" s="239"/>
      <c r="U21" s="239"/>
      <c r="V21" s="239"/>
      <c r="W21" s="239"/>
      <c r="AA21" s="335"/>
      <c r="AB21" s="335"/>
      <c r="AC21" s="335"/>
      <c r="AD21" s="335"/>
      <c r="AE21" s="335"/>
    </row>
    <row r="22" spans="1:33" s="2" customFormat="1" ht="14" customHeight="1">
      <c r="A22" s="400" t="s">
        <v>73</v>
      </c>
      <c r="B22" s="400"/>
      <c r="C22" s="400"/>
      <c r="D22" s="400"/>
      <c r="E22" s="400"/>
      <c r="F22" s="400"/>
      <c r="G22" s="400"/>
      <c r="H22" s="268"/>
      <c r="I22" s="265" t="s">
        <v>93</v>
      </c>
      <c r="J22" s="265"/>
      <c r="K22" s="265"/>
      <c r="L22" s="265"/>
      <c r="M22" s="265"/>
      <c r="N22" s="265"/>
      <c r="O22" s="265"/>
      <c r="P22" s="269"/>
      <c r="Q22" s="265" t="s">
        <v>16</v>
      </c>
      <c r="R22" s="265"/>
      <c r="S22" s="265"/>
      <c r="T22" s="265"/>
      <c r="U22" s="265"/>
      <c r="V22" s="265"/>
      <c r="W22" s="265"/>
      <c r="AA22" s="336"/>
      <c r="AB22" s="336"/>
      <c r="AC22" s="336"/>
      <c r="AD22" s="336"/>
      <c r="AE22" s="336"/>
    </row>
    <row r="23" spans="1:33" s="2" customFormat="1" ht="98" customHeight="1">
      <c r="A23" s="402" t="s">
        <v>476</v>
      </c>
      <c r="B23" s="402"/>
      <c r="C23" s="402"/>
      <c r="D23" s="402"/>
      <c r="E23" s="402"/>
      <c r="F23" s="402"/>
      <c r="G23" s="402"/>
      <c r="H23" s="402"/>
      <c r="I23" s="402"/>
      <c r="J23" s="402"/>
      <c r="K23" s="402"/>
      <c r="L23" s="402"/>
      <c r="M23" s="402"/>
      <c r="N23" s="402"/>
      <c r="O23" s="402"/>
      <c r="P23" s="402"/>
      <c r="Q23" s="402"/>
      <c r="R23" s="402"/>
      <c r="S23" s="402"/>
      <c r="T23" s="402"/>
      <c r="U23" s="402"/>
      <c r="V23" s="402"/>
      <c r="W23" s="402"/>
      <c r="X23" s="402"/>
      <c r="Y23" s="402"/>
      <c r="AA23" s="336"/>
      <c r="AB23" s="336"/>
      <c r="AC23" s="336"/>
      <c r="AD23" s="336"/>
      <c r="AE23" s="336"/>
    </row>
    <row r="24" spans="1:33" s="2" customFormat="1" ht="11.25" customHeight="1">
      <c r="A24" s="257"/>
      <c r="B24" s="257"/>
      <c r="C24" s="257"/>
      <c r="D24" s="257"/>
      <c r="E24" s="257"/>
      <c r="F24" s="257"/>
      <c r="G24" s="257"/>
      <c r="H24" s="268"/>
      <c r="I24" s="265"/>
      <c r="J24" s="265"/>
      <c r="K24" s="265"/>
      <c r="L24" s="265"/>
      <c r="M24" s="265"/>
      <c r="N24" s="265"/>
      <c r="O24" s="265"/>
      <c r="P24" s="269"/>
      <c r="Q24" s="265"/>
      <c r="R24" s="265"/>
      <c r="S24" s="265"/>
      <c r="T24" s="265"/>
      <c r="U24" s="265"/>
      <c r="V24" s="265"/>
      <c r="W24" s="265"/>
      <c r="AA24" s="336"/>
      <c r="AB24" s="336"/>
      <c r="AC24" s="336"/>
      <c r="AD24" s="336"/>
      <c r="AE24" s="336"/>
    </row>
    <row r="25" spans="1:33" s="2" customFormat="1" ht="21" customHeight="1">
      <c r="A25" s="400" t="s">
        <v>17</v>
      </c>
      <c r="B25" s="400"/>
      <c r="C25" s="400"/>
      <c r="D25" s="400"/>
      <c r="E25" s="400"/>
      <c r="F25" s="400"/>
      <c r="G25" s="400"/>
      <c r="H25" s="268"/>
      <c r="I25" s="265" t="s">
        <v>94</v>
      </c>
      <c r="J25" s="265"/>
      <c r="K25" s="265"/>
      <c r="L25" s="265"/>
      <c r="M25" s="265"/>
      <c r="N25" s="265"/>
      <c r="O25" s="265"/>
      <c r="P25" s="269"/>
      <c r="Q25" s="265" t="s">
        <v>18</v>
      </c>
      <c r="R25" s="265"/>
      <c r="S25" s="265"/>
      <c r="T25" s="265"/>
      <c r="U25" s="265"/>
      <c r="V25" s="265"/>
      <c r="W25" s="265"/>
      <c r="AA25" s="336"/>
      <c r="AB25" s="336"/>
      <c r="AC25" s="336"/>
      <c r="AD25" s="336"/>
      <c r="AE25" s="336"/>
    </row>
    <row r="26" spans="1:33" s="2" customFormat="1" ht="87.5" customHeight="1">
      <c r="A26" s="488" t="s">
        <v>474</v>
      </c>
      <c r="B26" s="488"/>
      <c r="C26" s="488"/>
      <c r="D26" s="488"/>
      <c r="E26" s="488"/>
      <c r="F26" s="488"/>
      <c r="G26" s="488"/>
      <c r="H26" s="268"/>
      <c r="I26" s="228" t="s">
        <v>218</v>
      </c>
      <c r="J26" s="228"/>
      <c r="K26" s="228"/>
      <c r="L26" s="228"/>
      <c r="M26" s="228"/>
      <c r="N26" s="228"/>
      <c r="O26" s="228"/>
      <c r="P26" s="269"/>
      <c r="Q26" s="228" t="s">
        <v>14</v>
      </c>
      <c r="R26" s="228"/>
      <c r="S26" s="228"/>
      <c r="T26" s="228"/>
      <c r="U26" s="228"/>
      <c r="V26" s="228"/>
      <c r="W26" s="228"/>
      <c r="AA26" s="339" t="s">
        <v>438</v>
      </c>
      <c r="AB26" s="339"/>
      <c r="AC26" s="339"/>
      <c r="AD26" s="339"/>
      <c r="AE26" s="339"/>
      <c r="AF26" s="327"/>
      <c r="AG26" s="327"/>
    </row>
    <row r="27" spans="1:33" s="2" customFormat="1" ht="10.5" customHeight="1">
      <c r="A27" s="257"/>
      <c r="B27" s="257"/>
      <c r="C27" s="257"/>
      <c r="D27" s="257"/>
      <c r="E27" s="257"/>
      <c r="F27" s="257"/>
      <c r="G27" s="257"/>
      <c r="H27" s="268"/>
      <c r="I27" s="265"/>
      <c r="J27" s="265"/>
      <c r="K27" s="265"/>
      <c r="L27" s="265"/>
      <c r="M27" s="265"/>
      <c r="N27" s="265"/>
      <c r="O27" s="265"/>
      <c r="P27" s="269"/>
      <c r="Q27" s="265"/>
      <c r="R27" s="265"/>
      <c r="S27" s="265"/>
      <c r="T27" s="265"/>
      <c r="U27" s="265"/>
      <c r="V27" s="265"/>
      <c r="W27" s="265"/>
      <c r="AA27" s="336"/>
      <c r="AB27" s="336"/>
      <c r="AC27" s="336"/>
      <c r="AD27" s="336"/>
      <c r="AE27" s="336"/>
    </row>
    <row r="28" spans="1:33" s="2" customFormat="1" ht="14" customHeight="1">
      <c r="A28" s="400" t="s">
        <v>74</v>
      </c>
      <c r="B28" s="400"/>
      <c r="C28" s="400"/>
      <c r="D28" s="400"/>
      <c r="E28" s="400"/>
      <c r="F28" s="400"/>
      <c r="G28" s="400"/>
      <c r="H28" s="400"/>
      <c r="I28" s="265" t="s">
        <v>95</v>
      </c>
      <c r="J28" s="265"/>
      <c r="K28" s="265"/>
      <c r="L28" s="265"/>
      <c r="M28" s="265"/>
      <c r="N28" s="265"/>
      <c r="O28" s="265"/>
      <c r="P28" s="269"/>
      <c r="Q28" s="265" t="s">
        <v>19</v>
      </c>
      <c r="R28" s="265"/>
      <c r="S28" s="265"/>
      <c r="T28" s="265"/>
      <c r="U28" s="265"/>
      <c r="V28" s="265"/>
      <c r="W28" s="265"/>
      <c r="AA28" s="336"/>
      <c r="AB28" s="336"/>
      <c r="AC28" s="336"/>
      <c r="AD28" s="336"/>
      <c r="AE28" s="336"/>
    </row>
    <row r="29" spans="1:33" s="2" customFormat="1" ht="163.25" customHeight="1">
      <c r="A29" s="488" t="s">
        <v>362</v>
      </c>
      <c r="B29" s="488"/>
      <c r="C29" s="488"/>
      <c r="D29" s="488"/>
      <c r="E29" s="488"/>
      <c r="F29" s="488"/>
      <c r="G29" s="488"/>
      <c r="H29" s="268"/>
      <c r="I29" s="228" t="s">
        <v>217</v>
      </c>
      <c r="J29" s="228"/>
      <c r="K29" s="228"/>
      <c r="L29" s="228"/>
      <c r="M29" s="228"/>
      <c r="N29" s="228"/>
      <c r="O29" s="228"/>
      <c r="P29" s="269"/>
      <c r="Q29" s="228" t="s">
        <v>14</v>
      </c>
      <c r="R29" s="228"/>
      <c r="S29" s="228"/>
      <c r="T29" s="228"/>
      <c r="U29" s="228"/>
      <c r="V29" s="228"/>
      <c r="W29" s="228"/>
      <c r="AA29" s="336"/>
      <c r="AB29" s="336"/>
      <c r="AC29" s="336"/>
      <c r="AD29" s="336"/>
      <c r="AE29" s="336"/>
    </row>
    <row r="30" spans="1:33" s="2" customFormat="1" ht="10.5" customHeight="1">
      <c r="A30" s="228"/>
      <c r="B30" s="228"/>
      <c r="C30" s="228"/>
      <c r="D30" s="228"/>
      <c r="E30" s="228"/>
      <c r="F30" s="228"/>
      <c r="G30" s="228"/>
      <c r="H30" s="268"/>
      <c r="I30" s="266"/>
      <c r="J30" s="266"/>
      <c r="K30" s="266"/>
      <c r="L30" s="266"/>
      <c r="M30" s="266"/>
      <c r="N30" s="266"/>
      <c r="O30" s="266"/>
      <c r="P30" s="269"/>
      <c r="Q30" s="266"/>
      <c r="R30" s="266"/>
      <c r="S30" s="266"/>
      <c r="T30" s="266"/>
      <c r="U30" s="266"/>
      <c r="V30" s="266"/>
      <c r="W30" s="266"/>
      <c r="AA30" s="336"/>
      <c r="AB30" s="336"/>
      <c r="AC30" s="336"/>
      <c r="AD30" s="336"/>
      <c r="AE30" s="336"/>
    </row>
    <row r="31" spans="1:33" s="1" customFormat="1" ht="14.25" customHeight="1">
      <c r="A31" s="22" t="s">
        <v>75</v>
      </c>
      <c r="B31" s="22"/>
      <c r="C31" s="22"/>
      <c r="D31" s="22"/>
      <c r="E31" s="22"/>
      <c r="F31" s="22"/>
      <c r="G31" s="22"/>
      <c r="H31" s="268"/>
      <c r="I31" s="22" t="s">
        <v>96</v>
      </c>
      <c r="J31" s="22"/>
      <c r="K31" s="22"/>
      <c r="L31" s="22"/>
      <c r="M31" s="22"/>
      <c r="N31" s="22"/>
      <c r="O31" s="22"/>
      <c r="P31" s="269"/>
      <c r="Q31" s="22" t="s">
        <v>28</v>
      </c>
      <c r="R31" s="22"/>
      <c r="S31" s="22"/>
      <c r="T31" s="22"/>
      <c r="U31" s="22"/>
      <c r="V31" s="22"/>
      <c r="W31" s="22"/>
      <c r="AA31" s="335"/>
      <c r="AB31" s="335"/>
      <c r="AC31" s="335"/>
      <c r="AD31" s="335"/>
      <c r="AE31" s="335"/>
    </row>
    <row r="32" spans="1:33" s="1" customFormat="1" ht="65" customHeight="1">
      <c r="A32" s="409" t="s">
        <v>475</v>
      </c>
      <c r="B32" s="409"/>
      <c r="C32" s="409"/>
      <c r="D32" s="409"/>
      <c r="E32" s="409"/>
      <c r="F32" s="409"/>
      <c r="G32" s="409"/>
      <c r="H32" s="268"/>
      <c r="I32" s="228" t="s">
        <v>29</v>
      </c>
      <c r="J32" s="264"/>
      <c r="K32" s="264"/>
      <c r="L32" s="264"/>
      <c r="M32" s="264"/>
      <c r="N32" s="264"/>
      <c r="O32" s="264"/>
      <c r="P32" s="269"/>
      <c r="Q32" s="228" t="s">
        <v>29</v>
      </c>
      <c r="R32" s="264"/>
      <c r="S32" s="264"/>
      <c r="T32" s="264"/>
      <c r="U32" s="264"/>
      <c r="V32" s="264"/>
      <c r="W32" s="264"/>
      <c r="AA32" s="335"/>
      <c r="AB32" s="335"/>
      <c r="AC32" s="335"/>
      <c r="AD32" s="335"/>
      <c r="AE32" s="335"/>
    </row>
    <row r="33" spans="1:31" s="2" customFormat="1" ht="12" customHeight="1">
      <c r="A33" s="258"/>
      <c r="B33" s="258"/>
      <c r="C33" s="258"/>
      <c r="D33" s="258"/>
      <c r="E33" s="258"/>
      <c r="F33" s="258"/>
      <c r="G33" s="258"/>
      <c r="H33" s="268"/>
      <c r="I33" s="265"/>
      <c r="J33" s="265"/>
      <c r="K33" s="265"/>
      <c r="L33" s="265"/>
      <c r="M33" s="265"/>
      <c r="N33" s="265"/>
      <c r="O33" s="265"/>
      <c r="P33" s="269"/>
      <c r="Q33" s="265"/>
      <c r="R33" s="265"/>
      <c r="S33" s="265"/>
      <c r="T33" s="265"/>
      <c r="U33" s="265"/>
      <c r="V33" s="265"/>
      <c r="W33" s="265"/>
      <c r="AA33" s="336"/>
      <c r="AB33" s="336"/>
      <c r="AC33" s="336"/>
      <c r="AD33" s="336"/>
      <c r="AE33" s="336"/>
    </row>
    <row r="34" spans="1:31" s="1" customFormat="1" ht="18.75" customHeight="1">
      <c r="A34" s="259" t="s">
        <v>249</v>
      </c>
      <c r="B34" s="259"/>
      <c r="C34" s="259"/>
      <c r="D34" s="259"/>
      <c r="E34" s="259"/>
      <c r="F34" s="259"/>
      <c r="G34" s="259"/>
      <c r="H34" s="268"/>
      <c r="I34" s="259" t="s">
        <v>97</v>
      </c>
      <c r="J34" s="259"/>
      <c r="K34" s="259"/>
      <c r="L34" s="259"/>
      <c r="M34" s="259"/>
      <c r="N34" s="259"/>
      <c r="O34" s="259"/>
      <c r="P34" s="269"/>
      <c r="Q34" s="259" t="s">
        <v>20</v>
      </c>
      <c r="R34" s="259"/>
      <c r="S34" s="259"/>
      <c r="T34" s="259"/>
      <c r="U34" s="259"/>
      <c r="V34" s="259"/>
      <c r="W34" s="259"/>
      <c r="AA34" s="335"/>
      <c r="AB34" s="335"/>
      <c r="AC34" s="335"/>
      <c r="AD34" s="335"/>
      <c r="AE34" s="335"/>
    </row>
    <row r="35" spans="1:31" s="1" customFormat="1">
      <c r="A35" s="32"/>
      <c r="B35" s="32"/>
      <c r="C35" s="32"/>
      <c r="D35" s="32"/>
      <c r="E35" s="32"/>
      <c r="F35" s="32"/>
      <c r="G35" s="32"/>
      <c r="H35" s="268"/>
      <c r="I35" s="22"/>
      <c r="J35" s="22"/>
      <c r="K35" s="22"/>
      <c r="L35" s="22"/>
      <c r="M35" s="22"/>
      <c r="N35" s="22"/>
      <c r="O35" s="22"/>
      <c r="P35" s="269"/>
      <c r="Q35" s="22"/>
      <c r="R35" s="22"/>
      <c r="S35" s="22"/>
      <c r="T35" s="22"/>
      <c r="U35" s="22"/>
      <c r="V35" s="22"/>
      <c r="W35" s="22"/>
      <c r="AA35" s="335"/>
      <c r="AB35" s="335"/>
      <c r="AC35" s="335"/>
      <c r="AD35" s="335"/>
      <c r="AE35" s="335"/>
    </row>
    <row r="36" spans="1:31" s="3" customFormat="1" ht="43.5" customHeight="1">
      <c r="A36" s="273"/>
      <c r="B36" s="273"/>
      <c r="C36" s="258">
        <v>2022</v>
      </c>
      <c r="D36" s="258">
        <v>2023</v>
      </c>
      <c r="E36" s="258">
        <v>2024</v>
      </c>
      <c r="F36" s="258">
        <v>2025</v>
      </c>
      <c r="G36" s="258">
        <v>2026</v>
      </c>
      <c r="H36" s="268"/>
      <c r="I36" s="274" t="s">
        <v>98</v>
      </c>
      <c r="J36" s="274"/>
      <c r="K36" s="181" t="s">
        <v>194</v>
      </c>
      <c r="L36" s="181" t="s">
        <v>195</v>
      </c>
      <c r="M36" s="181" t="s">
        <v>196</v>
      </c>
      <c r="N36" s="181" t="s">
        <v>197</v>
      </c>
      <c r="O36" s="181" t="s">
        <v>198</v>
      </c>
      <c r="P36" s="269"/>
      <c r="Q36" s="274"/>
      <c r="R36" s="274"/>
      <c r="S36" s="181" t="s">
        <v>21</v>
      </c>
      <c r="T36" s="181" t="s">
        <v>22</v>
      </c>
      <c r="U36" s="181" t="s">
        <v>23</v>
      </c>
      <c r="V36" s="181" t="s">
        <v>24</v>
      </c>
      <c r="W36" s="181" t="s">
        <v>25</v>
      </c>
      <c r="Z36" s="1"/>
      <c r="AA36" s="335"/>
      <c r="AB36" s="335"/>
      <c r="AC36" s="335"/>
      <c r="AD36" s="340"/>
      <c r="AE36" s="340"/>
    </row>
    <row r="37" spans="1:31" s="1" customFormat="1" ht="14" customHeight="1">
      <c r="A37" s="495" t="s">
        <v>463</v>
      </c>
      <c r="B37" s="495"/>
      <c r="C37" s="323">
        <v>9</v>
      </c>
      <c r="D37" s="323">
        <v>12</v>
      </c>
      <c r="E37" s="323">
        <v>20</v>
      </c>
      <c r="F37" s="323">
        <v>25</v>
      </c>
      <c r="G37" s="323">
        <v>32</v>
      </c>
      <c r="H37" s="268"/>
      <c r="I37" s="228" t="s">
        <v>219</v>
      </c>
      <c r="J37" s="228"/>
      <c r="K37" s="4">
        <f t="shared" ref="K37:O37" si="0">S37</f>
        <v>12</v>
      </c>
      <c r="L37" s="4">
        <f t="shared" si="0"/>
        <v>20</v>
      </c>
      <c r="M37" s="4">
        <f t="shared" si="0"/>
        <v>25</v>
      </c>
      <c r="N37" s="4">
        <f t="shared" si="0"/>
        <v>32</v>
      </c>
      <c r="O37" s="4" t="e">
        <f t="shared" si="0"/>
        <v>#REF!</v>
      </c>
      <c r="P37" s="269"/>
      <c r="Q37" s="228" t="s">
        <v>14</v>
      </c>
      <c r="R37" s="228"/>
      <c r="S37" s="4">
        <f>D37</f>
        <v>12</v>
      </c>
      <c r="T37" s="4">
        <f>E37</f>
        <v>20</v>
      </c>
      <c r="U37" s="4">
        <f>F37</f>
        <v>25</v>
      </c>
      <c r="V37" s="4">
        <f>G37</f>
        <v>32</v>
      </c>
      <c r="W37" s="4" t="e">
        <f>#REF!</f>
        <v>#REF!</v>
      </c>
      <c r="Z37" s="6"/>
      <c r="AA37" s="341"/>
      <c r="AB37" s="341"/>
      <c r="AC37" s="341"/>
      <c r="AD37" s="335"/>
      <c r="AE37" s="335"/>
    </row>
    <row r="38" spans="1:31" s="1" customFormat="1" ht="15.5" customHeight="1">
      <c r="A38" s="495" t="s">
        <v>477</v>
      </c>
      <c r="B38" s="495"/>
      <c r="C38" s="323"/>
      <c r="D38" s="323"/>
      <c r="E38" s="323"/>
      <c r="F38" s="323"/>
      <c r="G38" s="323"/>
      <c r="H38" s="268"/>
      <c r="I38" s="228"/>
      <c r="J38" s="228"/>
      <c r="K38" s="4"/>
      <c r="L38" s="4"/>
      <c r="M38" s="4"/>
      <c r="N38" s="4"/>
      <c r="O38" s="4"/>
      <c r="P38" s="269"/>
      <c r="Q38" s="228"/>
      <c r="R38" s="228"/>
      <c r="S38" s="4"/>
      <c r="T38" s="4"/>
      <c r="U38" s="4"/>
      <c r="V38" s="4"/>
      <c r="W38" s="4"/>
      <c r="Z38" s="6"/>
      <c r="AA38" s="341"/>
      <c r="AB38" s="341"/>
      <c r="AC38" s="341"/>
      <c r="AD38" s="335"/>
      <c r="AE38" s="335"/>
    </row>
    <row r="39" spans="1:31" s="1" customFormat="1" ht="20.5" customHeight="1">
      <c r="A39" s="493" t="s">
        <v>478</v>
      </c>
      <c r="B39" s="493"/>
      <c r="C39" s="328"/>
      <c r="D39" s="328"/>
      <c r="E39" s="328"/>
      <c r="F39" s="328"/>
      <c r="G39" s="328"/>
      <c r="H39" s="268"/>
      <c r="I39" s="328"/>
      <c r="J39" s="328"/>
      <c r="K39" s="328"/>
      <c r="L39" s="328"/>
      <c r="M39" s="328"/>
      <c r="N39" s="328"/>
      <c r="O39" s="328"/>
      <c r="P39" s="269"/>
      <c r="Q39" s="328"/>
      <c r="R39" s="328"/>
      <c r="S39" s="328"/>
      <c r="T39" s="328"/>
      <c r="U39" s="328"/>
      <c r="V39" s="328"/>
      <c r="W39" s="328"/>
      <c r="AA39" s="335"/>
      <c r="AB39" s="335"/>
      <c r="AC39" s="335"/>
      <c r="AD39" s="335"/>
      <c r="AE39" s="335"/>
    </row>
    <row r="40" spans="1:31" s="1" customFormat="1" ht="14" customHeight="1">
      <c r="A40" s="493" t="s">
        <v>479</v>
      </c>
      <c r="B40" s="493"/>
      <c r="C40" s="328"/>
      <c r="D40" s="328"/>
      <c r="E40" s="328"/>
      <c r="F40" s="328"/>
      <c r="G40" s="328"/>
      <c r="H40" s="268"/>
      <c r="I40" s="328"/>
      <c r="J40" s="328"/>
      <c r="K40" s="328"/>
      <c r="L40" s="328"/>
      <c r="M40" s="328"/>
      <c r="N40" s="328"/>
      <c r="O40" s="328"/>
      <c r="P40" s="269"/>
      <c r="Q40" s="328"/>
      <c r="R40" s="328"/>
      <c r="S40" s="328"/>
      <c r="T40" s="328"/>
      <c r="U40" s="328"/>
      <c r="V40" s="328"/>
      <c r="W40" s="328"/>
      <c r="AA40" s="335"/>
      <c r="AB40" s="335"/>
      <c r="AC40" s="335"/>
      <c r="AD40" s="335"/>
      <c r="AE40" s="335"/>
    </row>
    <row r="41" spans="1:31" s="1" customFormat="1" ht="14" customHeight="1">
      <c r="A41" s="493" t="s">
        <v>480</v>
      </c>
      <c r="B41" s="493"/>
      <c r="C41" s="328"/>
      <c r="D41" s="328"/>
      <c r="E41" s="328"/>
      <c r="F41" s="328"/>
      <c r="G41" s="328"/>
      <c r="H41" s="268"/>
      <c r="I41" s="328"/>
      <c r="J41" s="328"/>
      <c r="K41" s="328"/>
      <c r="L41" s="328"/>
      <c r="M41" s="328"/>
      <c r="N41" s="328"/>
      <c r="O41" s="328"/>
      <c r="P41" s="269"/>
      <c r="Q41" s="328"/>
      <c r="R41" s="328"/>
      <c r="S41" s="328"/>
      <c r="T41" s="328"/>
      <c r="U41" s="328"/>
      <c r="V41" s="328"/>
      <c r="W41" s="328"/>
      <c r="AA41" s="335"/>
      <c r="AB41" s="335"/>
      <c r="AC41" s="335"/>
      <c r="AD41" s="335"/>
      <c r="AE41" s="335"/>
    </row>
    <row r="42" spans="1:31" s="1" customFormat="1" ht="14" customHeight="1">
      <c r="A42" s="493" t="s">
        <v>481</v>
      </c>
      <c r="B42" s="493"/>
      <c r="C42" s="328"/>
      <c r="D42" s="328"/>
      <c r="E42" s="328"/>
      <c r="F42" s="328"/>
      <c r="G42" s="328"/>
      <c r="H42" s="268"/>
      <c r="I42" s="328"/>
      <c r="J42" s="328"/>
      <c r="K42" s="328"/>
      <c r="L42" s="328"/>
      <c r="M42" s="328"/>
      <c r="N42" s="328"/>
      <c r="O42" s="328"/>
      <c r="P42" s="269"/>
      <c r="Q42" s="328"/>
      <c r="R42" s="328"/>
      <c r="S42" s="328"/>
      <c r="T42" s="328"/>
      <c r="U42" s="328"/>
      <c r="V42" s="328"/>
      <c r="W42" s="328"/>
      <c r="AA42" s="335"/>
      <c r="AB42" s="335"/>
      <c r="AC42" s="335"/>
      <c r="AD42" s="335"/>
      <c r="AE42" s="335"/>
    </row>
    <row r="43" spans="1:31" s="1" customFormat="1" ht="14" customHeight="1">
      <c r="A43" s="493" t="s">
        <v>482</v>
      </c>
      <c r="B43" s="493"/>
      <c r="C43" s="328"/>
      <c r="D43" s="328"/>
      <c r="E43" s="328"/>
      <c r="F43" s="328"/>
      <c r="G43" s="328"/>
      <c r="H43" s="268"/>
      <c r="I43" s="328"/>
      <c r="J43" s="328"/>
      <c r="K43" s="328"/>
      <c r="L43" s="328"/>
      <c r="M43" s="328"/>
      <c r="N43" s="328"/>
      <c r="O43" s="328"/>
      <c r="P43" s="269"/>
      <c r="Q43" s="328"/>
      <c r="R43" s="328"/>
      <c r="S43" s="328"/>
      <c r="T43" s="328"/>
      <c r="U43" s="328"/>
      <c r="V43" s="328"/>
      <c r="W43" s="328"/>
      <c r="AA43" s="335"/>
      <c r="AB43" s="335"/>
      <c r="AC43" s="335"/>
      <c r="AD43" s="335"/>
      <c r="AE43" s="335"/>
    </row>
    <row r="44" spans="1:31" s="1" customFormat="1" ht="14" customHeight="1">
      <c r="A44" s="493" t="s">
        <v>483</v>
      </c>
      <c r="B44" s="493"/>
      <c r="C44" s="328"/>
      <c r="D44" s="328"/>
      <c r="E44" s="328"/>
      <c r="F44" s="328"/>
      <c r="G44" s="328"/>
      <c r="H44" s="268"/>
      <c r="I44" s="328"/>
      <c r="J44" s="328"/>
      <c r="K44" s="328"/>
      <c r="L44" s="328"/>
      <c r="M44" s="328"/>
      <c r="N44" s="328"/>
      <c r="O44" s="328"/>
      <c r="P44" s="269"/>
      <c r="Q44" s="328"/>
      <c r="R44" s="328"/>
      <c r="S44" s="328"/>
      <c r="T44" s="328"/>
      <c r="U44" s="328"/>
      <c r="V44" s="328"/>
      <c r="W44" s="328"/>
      <c r="AA44" s="335"/>
      <c r="AB44" s="335"/>
      <c r="AC44" s="335"/>
      <c r="AD44" s="335"/>
      <c r="AE44" s="335"/>
    </row>
    <row r="45" spans="1:31" s="1" customFormat="1" ht="10.5" customHeight="1">
      <c r="A45" s="260"/>
      <c r="B45" s="260"/>
      <c r="C45" s="260"/>
      <c r="D45" s="260"/>
      <c r="E45" s="260"/>
      <c r="F45" s="260"/>
      <c r="G45" s="260"/>
      <c r="H45" s="268"/>
      <c r="I45" s="260"/>
      <c r="J45" s="260"/>
      <c r="K45" s="260"/>
      <c r="L45" s="260"/>
      <c r="M45" s="260"/>
      <c r="N45" s="260"/>
      <c r="O45" s="260"/>
      <c r="P45" s="269"/>
      <c r="Q45" s="260"/>
      <c r="R45" s="260"/>
      <c r="S45" s="260"/>
      <c r="T45" s="260"/>
      <c r="U45" s="260"/>
      <c r="V45" s="260"/>
      <c r="W45" s="260"/>
      <c r="AA45" s="335"/>
      <c r="AB45" s="335"/>
      <c r="AC45" s="335"/>
      <c r="AD45" s="335"/>
      <c r="AE45" s="335"/>
    </row>
    <row r="46" spans="1:31" s="1" customFormat="1">
      <c r="A46" s="259" t="s">
        <v>79</v>
      </c>
      <c r="B46" s="259"/>
      <c r="C46" s="259"/>
      <c r="D46" s="259"/>
      <c r="E46" s="259"/>
      <c r="F46" s="259"/>
      <c r="G46" s="259"/>
      <c r="H46" s="268"/>
      <c r="I46" s="259" t="s">
        <v>100</v>
      </c>
      <c r="J46" s="259"/>
      <c r="K46" s="259"/>
      <c r="L46" s="259"/>
      <c r="M46" s="259"/>
      <c r="N46" s="259"/>
      <c r="O46" s="259"/>
      <c r="P46" s="269"/>
      <c r="Q46" s="259" t="s">
        <v>30</v>
      </c>
      <c r="R46" s="259"/>
      <c r="S46" s="259"/>
      <c r="T46" s="259"/>
      <c r="U46" s="259"/>
      <c r="V46" s="259"/>
      <c r="W46" s="259"/>
      <c r="AA46" s="335"/>
      <c r="AB46" s="335"/>
      <c r="AC46" s="335"/>
      <c r="AD46" s="335"/>
      <c r="AE46" s="335"/>
    </row>
    <row r="47" spans="1:31" s="2" customFormat="1" ht="11.25" customHeight="1">
      <c r="A47" s="258"/>
      <c r="B47" s="258"/>
      <c r="C47" s="258"/>
      <c r="D47" s="258"/>
      <c r="E47" s="258"/>
      <c r="F47" s="258"/>
      <c r="G47" s="258"/>
      <c r="H47" s="268"/>
      <c r="I47" s="257"/>
      <c r="J47" s="257"/>
      <c r="K47" s="257"/>
      <c r="L47" s="257"/>
      <c r="M47" s="257"/>
      <c r="N47" s="257"/>
      <c r="O47" s="257"/>
      <c r="P47" s="269"/>
      <c r="Q47" s="257"/>
      <c r="R47" s="257"/>
      <c r="S47" s="257"/>
      <c r="T47" s="257"/>
      <c r="U47" s="257"/>
      <c r="V47" s="257"/>
      <c r="W47" s="257"/>
      <c r="AA47" s="336"/>
      <c r="AB47" s="336"/>
      <c r="AC47" s="336"/>
      <c r="AD47" s="336"/>
      <c r="AE47" s="336"/>
    </row>
    <row r="48" spans="1:31" s="8" customFormat="1" ht="44.25" customHeight="1">
      <c r="A48" s="215"/>
      <c r="B48" s="215"/>
      <c r="C48" s="215"/>
      <c r="D48" s="215"/>
      <c r="E48" s="258">
        <f>E36</f>
        <v>2024</v>
      </c>
      <c r="F48" s="258">
        <f>F36</f>
        <v>2025</v>
      </c>
      <c r="G48" s="258">
        <f>G36</f>
        <v>2026</v>
      </c>
      <c r="H48" s="268"/>
      <c r="I48" s="258"/>
      <c r="J48" s="258"/>
      <c r="K48" s="258"/>
      <c r="L48" s="258"/>
      <c r="M48" s="258"/>
      <c r="N48" s="258"/>
      <c r="O48" s="258"/>
      <c r="P48" s="269"/>
      <c r="Q48" s="258"/>
      <c r="R48" s="258"/>
      <c r="S48" s="258"/>
      <c r="T48" s="258"/>
      <c r="U48" s="258"/>
      <c r="V48" s="258"/>
      <c r="W48" s="258"/>
      <c r="AA48" s="338"/>
      <c r="AB48" s="338"/>
      <c r="AC48" s="338"/>
      <c r="AD48" s="338"/>
      <c r="AE48" s="338"/>
    </row>
    <row r="49" spans="1:31" s="1" customFormat="1">
      <c r="A49" s="22" t="s">
        <v>31</v>
      </c>
      <c r="B49" s="22"/>
      <c r="C49" s="22"/>
      <c r="D49" s="22"/>
      <c r="E49" s="22"/>
      <c r="F49" s="22"/>
      <c r="G49" s="22"/>
      <c r="H49" s="268"/>
      <c r="I49" s="22" t="s">
        <v>102</v>
      </c>
      <c r="J49" s="22"/>
      <c r="K49" s="22"/>
      <c r="L49" s="22"/>
      <c r="M49" s="22"/>
      <c r="N49" s="22"/>
      <c r="O49" s="22"/>
      <c r="P49" s="269"/>
      <c r="Q49" s="22" t="s">
        <v>32</v>
      </c>
      <c r="R49" s="22"/>
      <c r="S49" s="22"/>
      <c r="T49" s="22"/>
      <c r="U49" s="22"/>
      <c r="V49" s="22"/>
      <c r="W49" s="22"/>
      <c r="AA49" s="335"/>
      <c r="AB49" s="335"/>
      <c r="AC49" s="335"/>
      <c r="AD49" s="335"/>
      <c r="AE49" s="335"/>
    </row>
    <row r="50" spans="1:31" s="1" customFormat="1" ht="27.5" customHeight="1">
      <c r="A50" s="17">
        <v>21</v>
      </c>
      <c r="B50" s="18" t="str">
        <f>B91</f>
        <v>Пардохти музди меҳнати кормандон ва маблағҷудокуниҳои андозӣ</v>
      </c>
      <c r="C50" s="19"/>
      <c r="D50" s="19"/>
      <c r="E50" s="10">
        <v>0.15</v>
      </c>
      <c r="F50" s="10">
        <v>0</v>
      </c>
      <c r="G50" s="10">
        <v>0</v>
      </c>
      <c r="H50" s="268"/>
      <c r="I50" s="17">
        <f>Q50</f>
        <v>21</v>
      </c>
      <c r="J50" s="20" t="str">
        <f>J91</f>
        <v>Оплата труда и отчисления работодателей</v>
      </c>
      <c r="K50" s="21"/>
      <c r="L50" s="19"/>
      <c r="M50" s="11">
        <f t="shared" ref="M50:O53" si="1">U50</f>
        <v>0.15</v>
      </c>
      <c r="N50" s="11">
        <f t="shared" si="1"/>
        <v>0</v>
      </c>
      <c r="O50" s="11">
        <f t="shared" si="1"/>
        <v>0</v>
      </c>
      <c r="P50" s="269"/>
      <c r="Q50" s="17">
        <f>A50</f>
        <v>21</v>
      </c>
      <c r="R50" s="20" t="str">
        <f>R91</f>
        <v>Wages and Social Contributions</v>
      </c>
      <c r="S50" s="21"/>
      <c r="T50" s="19"/>
      <c r="U50" s="11">
        <f t="shared" ref="U50:W53" si="2">E50</f>
        <v>0.15</v>
      </c>
      <c r="V50" s="11">
        <f t="shared" si="2"/>
        <v>0</v>
      </c>
      <c r="W50" s="11">
        <f t="shared" si="2"/>
        <v>0</v>
      </c>
      <c r="AA50" s="335"/>
      <c r="AB50" s="335"/>
      <c r="AC50" s="335"/>
      <c r="AD50" s="335"/>
      <c r="AE50" s="335"/>
    </row>
    <row r="51" spans="1:31" s="1" customFormat="1" ht="14" customHeight="1">
      <c r="A51" s="17">
        <v>22</v>
      </c>
      <c r="B51" s="18" t="str">
        <f>B92</f>
        <v>Хароҷоти молҳо ва хизматрасониҳо</v>
      </c>
      <c r="C51" s="19"/>
      <c r="D51" s="19"/>
      <c r="E51" s="10">
        <v>7.0000000000000007E-2</v>
      </c>
      <c r="F51" s="10">
        <v>7.0000000000000007E-2</v>
      </c>
      <c r="G51" s="10">
        <v>7.0000000000000007E-2</v>
      </c>
      <c r="H51" s="268"/>
      <c r="I51" s="17">
        <f>Q51</f>
        <v>22</v>
      </c>
      <c r="J51" s="20" t="str">
        <f>J92</f>
        <v>Расходы на товары и услуги</v>
      </c>
      <c r="K51" s="21"/>
      <c r="L51" s="19"/>
      <c r="M51" s="11">
        <f t="shared" si="1"/>
        <v>7.0000000000000007E-2</v>
      </c>
      <c r="N51" s="11">
        <f t="shared" si="1"/>
        <v>7.0000000000000007E-2</v>
      </c>
      <c r="O51" s="11">
        <f t="shared" si="1"/>
        <v>7.0000000000000007E-2</v>
      </c>
      <c r="P51" s="269"/>
      <c r="Q51" s="17">
        <f>A51</f>
        <v>22</v>
      </c>
      <c r="R51" s="20" t="str">
        <f>R92</f>
        <v>Goods and Services</v>
      </c>
      <c r="S51" s="21"/>
      <c r="T51" s="19"/>
      <c r="U51" s="11">
        <f t="shared" si="2"/>
        <v>7.0000000000000007E-2</v>
      </c>
      <c r="V51" s="11">
        <f t="shared" si="2"/>
        <v>7.0000000000000007E-2</v>
      </c>
      <c r="W51" s="11">
        <f t="shared" si="2"/>
        <v>7.0000000000000007E-2</v>
      </c>
      <c r="AA51" s="335"/>
      <c r="AB51" s="335"/>
      <c r="AC51" s="335"/>
      <c r="AD51" s="335"/>
      <c r="AE51" s="335"/>
    </row>
    <row r="52" spans="1:31" s="1" customFormat="1" ht="15">
      <c r="A52" s="17">
        <v>27</v>
      </c>
      <c r="B52" s="18" t="str">
        <f>B75</f>
        <v>Дигар харочот</v>
      </c>
      <c r="C52" s="19"/>
      <c r="D52" s="19"/>
      <c r="E52" s="10">
        <v>7.0000000000000007E-2</v>
      </c>
      <c r="F52" s="10">
        <v>7.0000000000000007E-2</v>
      </c>
      <c r="G52" s="10">
        <v>7.0000000000000007E-2</v>
      </c>
      <c r="H52" s="268"/>
      <c r="I52" s="17"/>
      <c r="J52" s="20"/>
      <c r="K52" s="21"/>
      <c r="L52" s="19"/>
      <c r="M52" s="11"/>
      <c r="N52" s="11"/>
      <c r="O52" s="11"/>
      <c r="P52" s="269"/>
      <c r="Q52" s="17"/>
      <c r="R52" s="20"/>
      <c r="S52" s="21"/>
      <c r="T52" s="19"/>
      <c r="U52" s="11"/>
      <c r="V52" s="11"/>
      <c r="W52" s="11"/>
      <c r="AA52" s="335"/>
      <c r="AB52" s="335"/>
      <c r="AC52" s="335"/>
      <c r="AD52" s="335"/>
      <c r="AE52" s="335"/>
    </row>
    <row r="53" spans="1:31" s="1" customFormat="1" ht="30">
      <c r="A53" s="17">
        <v>28</v>
      </c>
      <c r="B53" s="18" t="s">
        <v>256</v>
      </c>
      <c r="C53" s="19"/>
      <c r="D53" s="19"/>
      <c r="E53" s="10">
        <v>7.0000000000000007E-2</v>
      </c>
      <c r="F53" s="10">
        <v>7.0000000000000007E-2</v>
      </c>
      <c r="G53" s="10">
        <v>7.0000000000000007E-2</v>
      </c>
      <c r="H53" s="268"/>
      <c r="I53" s="17">
        <f>Q53</f>
        <v>28</v>
      </c>
      <c r="J53" s="20" t="s">
        <v>10</v>
      </c>
      <c r="K53" s="21"/>
      <c r="L53" s="19"/>
      <c r="M53" s="11">
        <f t="shared" si="1"/>
        <v>7.0000000000000007E-2</v>
      </c>
      <c r="N53" s="11">
        <f t="shared" si="1"/>
        <v>7.0000000000000007E-2</v>
      </c>
      <c r="O53" s="11">
        <f t="shared" si="1"/>
        <v>7.0000000000000007E-2</v>
      </c>
      <c r="P53" s="269"/>
      <c r="Q53" s="17">
        <f>A53</f>
        <v>28</v>
      </c>
      <c r="R53" s="20" t="e">
        <f>#REF!</f>
        <v>#REF!</v>
      </c>
      <c r="S53" s="21"/>
      <c r="T53" s="19"/>
      <c r="U53" s="11">
        <f t="shared" si="2"/>
        <v>7.0000000000000007E-2</v>
      </c>
      <c r="V53" s="11">
        <f t="shared" si="2"/>
        <v>7.0000000000000007E-2</v>
      </c>
      <c r="W53" s="11">
        <f t="shared" si="2"/>
        <v>7.0000000000000007E-2</v>
      </c>
      <c r="AA53" s="335"/>
      <c r="AB53" s="335"/>
      <c r="AC53" s="335"/>
      <c r="AD53" s="335"/>
      <c r="AE53" s="335"/>
    </row>
    <row r="54" spans="1:31" s="2" customFormat="1">
      <c r="A54" s="258"/>
      <c r="B54" s="258"/>
      <c r="C54" s="258"/>
      <c r="D54" s="258"/>
      <c r="E54" s="258"/>
      <c r="F54" s="258"/>
      <c r="G54" s="258"/>
      <c r="H54" s="268"/>
      <c r="I54" s="257"/>
      <c r="J54" s="257"/>
      <c r="K54" s="257"/>
      <c r="L54" s="257"/>
      <c r="M54" s="257"/>
      <c r="N54" s="257"/>
      <c r="O54" s="257"/>
      <c r="P54" s="269"/>
      <c r="Q54" s="257"/>
      <c r="R54" s="257"/>
      <c r="S54" s="257"/>
      <c r="T54" s="257"/>
      <c r="U54" s="257"/>
      <c r="V54" s="257"/>
      <c r="W54" s="257"/>
      <c r="AA54" s="336"/>
      <c r="AB54" s="336"/>
      <c r="AC54" s="336"/>
      <c r="AD54" s="336"/>
      <c r="AE54" s="336"/>
    </row>
    <row r="55" spans="1:31" s="1" customFormat="1">
      <c r="A55" s="22" t="s">
        <v>80</v>
      </c>
      <c r="B55" s="22"/>
      <c r="C55" s="22"/>
      <c r="D55" s="22"/>
      <c r="E55" s="22"/>
      <c r="F55" s="22"/>
      <c r="G55" s="22"/>
      <c r="H55" s="268"/>
      <c r="I55" s="22" t="s">
        <v>103</v>
      </c>
      <c r="J55" s="22"/>
      <c r="K55" s="22"/>
      <c r="L55" s="22"/>
      <c r="M55" s="22"/>
      <c r="N55" s="22"/>
      <c r="O55" s="22"/>
      <c r="P55" s="269"/>
      <c r="Q55" s="22" t="s">
        <v>37</v>
      </c>
      <c r="R55" s="22"/>
      <c r="S55" s="22"/>
      <c r="T55" s="22"/>
      <c r="U55" s="22"/>
      <c r="V55" s="22"/>
      <c r="W55" s="22"/>
      <c r="AA55" s="335"/>
      <c r="AB55" s="335"/>
      <c r="AC55" s="335"/>
      <c r="AD55" s="335"/>
      <c r="AE55" s="335"/>
    </row>
    <row r="56" spans="1:31" s="1" customFormat="1" ht="27.5" customHeight="1">
      <c r="A56" s="17">
        <v>21</v>
      </c>
      <c r="B56" s="18" t="str">
        <f>B91</f>
        <v>Пардохти музди меҳнати кормандон ва маблағҷудокуниҳои андозӣ</v>
      </c>
      <c r="C56" s="19"/>
      <c r="D56" s="19"/>
      <c r="E56" s="139">
        <f>E37/D37-1</f>
        <v>0.66666666666666674</v>
      </c>
      <c r="F56" s="139">
        <f t="shared" ref="F56:G56" si="3">F37/E37-1</f>
        <v>0.25</v>
      </c>
      <c r="G56" s="139">
        <f t="shared" si="3"/>
        <v>0.28000000000000003</v>
      </c>
      <c r="H56" s="268"/>
      <c r="I56" s="17">
        <f>Q56</f>
        <v>21</v>
      </c>
      <c r="J56" s="20" t="str">
        <f>J91</f>
        <v>Оплата труда и отчисления работодателей</v>
      </c>
      <c r="K56" s="21"/>
      <c r="L56" s="19"/>
      <c r="M56" s="11">
        <f t="shared" ref="M56:O59" si="4">U56</f>
        <v>0.66666666666666674</v>
      </c>
      <c r="N56" s="11">
        <f t="shared" si="4"/>
        <v>0.25</v>
      </c>
      <c r="O56" s="11">
        <f t="shared" si="4"/>
        <v>0.28000000000000003</v>
      </c>
      <c r="P56" s="269"/>
      <c r="Q56" s="17">
        <f>A56</f>
        <v>21</v>
      </c>
      <c r="R56" s="20" t="str">
        <f>R91</f>
        <v>Wages and Social Contributions</v>
      </c>
      <c r="S56" s="21"/>
      <c r="T56" s="19"/>
      <c r="U56" s="11">
        <f t="shared" ref="U56:W59" si="5">E56</f>
        <v>0.66666666666666674</v>
      </c>
      <c r="V56" s="11">
        <f t="shared" si="5"/>
        <v>0.25</v>
      </c>
      <c r="W56" s="11">
        <f t="shared" si="5"/>
        <v>0.28000000000000003</v>
      </c>
      <c r="AA56" s="335"/>
      <c r="AB56" s="335"/>
      <c r="AC56" s="335"/>
      <c r="AD56" s="335"/>
      <c r="AE56" s="335"/>
    </row>
    <row r="57" spans="1:31" s="1" customFormat="1" ht="14" customHeight="1">
      <c r="A57" s="17">
        <v>22</v>
      </c>
      <c r="B57" s="18" t="str">
        <f>B92</f>
        <v>Хароҷоти молҳо ва хизматрасониҳо</v>
      </c>
      <c r="C57" s="19"/>
      <c r="D57" s="19"/>
      <c r="E57" s="10">
        <f>E37/D37-1</f>
        <v>0.66666666666666674</v>
      </c>
      <c r="F57" s="10">
        <f t="shared" ref="F57:G57" si="6">F37/E37-1</f>
        <v>0.25</v>
      </c>
      <c r="G57" s="10">
        <f t="shared" si="6"/>
        <v>0.28000000000000003</v>
      </c>
      <c r="H57" s="268"/>
      <c r="I57" s="17">
        <f>Q57</f>
        <v>22</v>
      </c>
      <c r="J57" s="20" t="str">
        <f>J92</f>
        <v>Расходы на товары и услуги</v>
      </c>
      <c r="K57" s="21"/>
      <c r="L57" s="19"/>
      <c r="M57" s="11">
        <f t="shared" si="4"/>
        <v>0.66666666666666674</v>
      </c>
      <c r="N57" s="11">
        <f t="shared" si="4"/>
        <v>0.25</v>
      </c>
      <c r="O57" s="11">
        <f t="shared" si="4"/>
        <v>0.28000000000000003</v>
      </c>
      <c r="P57" s="269"/>
      <c r="Q57" s="17">
        <f>A57</f>
        <v>22</v>
      </c>
      <c r="R57" s="20" t="str">
        <f>R92</f>
        <v>Goods and Services</v>
      </c>
      <c r="S57" s="21"/>
      <c r="T57" s="19"/>
      <c r="U57" s="11">
        <f t="shared" si="5"/>
        <v>0.66666666666666674</v>
      </c>
      <c r="V57" s="11">
        <f t="shared" si="5"/>
        <v>0.25</v>
      </c>
      <c r="W57" s="11">
        <f t="shared" si="5"/>
        <v>0.28000000000000003</v>
      </c>
      <c r="AA57" s="335"/>
      <c r="AB57" s="335"/>
      <c r="AC57" s="335"/>
      <c r="AD57" s="335"/>
      <c r="AE57" s="335"/>
    </row>
    <row r="58" spans="1:31" s="1" customFormat="1" ht="15">
      <c r="A58" s="17">
        <v>27</v>
      </c>
      <c r="B58" s="18" t="str">
        <f>B75</f>
        <v>Дигар харочот</v>
      </c>
      <c r="C58" s="19"/>
      <c r="D58" s="19"/>
      <c r="E58" s="10">
        <v>0.66666666666666674</v>
      </c>
      <c r="F58" s="10">
        <v>0.25</v>
      </c>
      <c r="G58" s="10">
        <v>0.28000000000000003</v>
      </c>
      <c r="H58" s="268"/>
      <c r="I58" s="17"/>
      <c r="J58" s="20"/>
      <c r="K58" s="21"/>
      <c r="L58" s="19"/>
      <c r="M58" s="11"/>
      <c r="N58" s="11"/>
      <c r="O58" s="11"/>
      <c r="P58" s="269"/>
      <c r="Q58" s="17"/>
      <c r="R58" s="20"/>
      <c r="S58" s="21"/>
      <c r="T58" s="19"/>
      <c r="U58" s="11"/>
      <c r="V58" s="11"/>
      <c r="W58" s="11"/>
      <c r="AA58" s="335"/>
      <c r="AB58" s="335"/>
      <c r="AC58" s="335"/>
      <c r="AD58" s="335"/>
      <c r="AE58" s="335"/>
    </row>
    <row r="59" spans="1:31" s="1" customFormat="1" ht="30">
      <c r="A59" s="184">
        <v>28</v>
      </c>
      <c r="B59" s="18" t="s">
        <v>256</v>
      </c>
      <c r="C59" s="178"/>
      <c r="D59" s="178"/>
      <c r="E59" s="179">
        <v>0.66666666666666674</v>
      </c>
      <c r="F59" s="179">
        <v>0.25</v>
      </c>
      <c r="G59" s="179">
        <v>0.28000000000000003</v>
      </c>
      <c r="H59" s="268"/>
      <c r="I59" s="17">
        <f>Q59</f>
        <v>28</v>
      </c>
      <c r="J59" s="20" t="s">
        <v>10</v>
      </c>
      <c r="K59" s="21"/>
      <c r="L59" s="19"/>
      <c r="M59" s="11">
        <f t="shared" si="4"/>
        <v>0.66666666666666674</v>
      </c>
      <c r="N59" s="11">
        <f t="shared" si="4"/>
        <v>0.25</v>
      </c>
      <c r="O59" s="11">
        <f t="shared" si="4"/>
        <v>0.28000000000000003</v>
      </c>
      <c r="P59" s="269"/>
      <c r="Q59" s="17">
        <f>A59</f>
        <v>28</v>
      </c>
      <c r="R59" s="20" t="e">
        <f>#REF!</f>
        <v>#REF!</v>
      </c>
      <c r="S59" s="21"/>
      <c r="T59" s="19"/>
      <c r="U59" s="11">
        <f t="shared" si="5"/>
        <v>0.66666666666666674</v>
      </c>
      <c r="V59" s="11">
        <f t="shared" si="5"/>
        <v>0.25</v>
      </c>
      <c r="W59" s="11">
        <f t="shared" si="5"/>
        <v>0.28000000000000003</v>
      </c>
      <c r="AA59" s="335"/>
      <c r="AB59" s="335"/>
      <c r="AC59" s="335"/>
      <c r="AD59" s="335"/>
      <c r="AE59" s="335"/>
    </row>
    <row r="60" spans="1:31" s="2" customFormat="1">
      <c r="A60" s="258"/>
      <c r="B60" s="258"/>
      <c r="C60" s="258"/>
      <c r="D60" s="258"/>
      <c r="E60" s="258"/>
      <c r="F60" s="258"/>
      <c r="G60" s="258"/>
      <c r="H60" s="268"/>
      <c r="I60" s="257"/>
      <c r="J60" s="257"/>
      <c r="K60" s="257"/>
      <c r="L60" s="257"/>
      <c r="M60" s="257"/>
      <c r="N60" s="257"/>
      <c r="O60" s="257"/>
      <c r="P60" s="269"/>
      <c r="Q60" s="257"/>
      <c r="R60" s="257"/>
      <c r="S60" s="257"/>
      <c r="T60" s="257"/>
      <c r="U60" s="257"/>
      <c r="V60" s="257"/>
      <c r="W60" s="257"/>
      <c r="AA60" s="336"/>
      <c r="AB60" s="336"/>
      <c r="AC60" s="336"/>
      <c r="AD60" s="336"/>
      <c r="AE60" s="336"/>
    </row>
    <row r="61" spans="1:31" s="1" customFormat="1">
      <c r="A61" s="259" t="s">
        <v>81</v>
      </c>
      <c r="B61" s="259"/>
      <c r="C61" s="259"/>
      <c r="D61" s="259"/>
      <c r="E61" s="259"/>
      <c r="F61" s="259"/>
      <c r="G61" s="259"/>
      <c r="H61" s="268"/>
      <c r="I61" s="262" t="s">
        <v>104</v>
      </c>
      <c r="J61" s="262"/>
      <c r="K61" s="262"/>
      <c r="L61" s="262"/>
      <c r="M61" s="262"/>
      <c r="N61" s="262"/>
      <c r="O61" s="262"/>
      <c r="P61" s="269"/>
      <c r="Q61" s="262" t="s">
        <v>38</v>
      </c>
      <c r="R61" s="262"/>
      <c r="S61" s="262"/>
      <c r="T61" s="262"/>
      <c r="U61" s="262"/>
      <c r="V61" s="262"/>
      <c r="W61" s="262"/>
      <c r="AA61" s="335"/>
      <c r="AB61" s="335"/>
      <c r="AC61" s="335"/>
      <c r="AD61" s="335"/>
      <c r="AE61" s="335"/>
    </row>
    <row r="62" spans="1:31" s="2" customFormat="1">
      <c r="A62" s="258"/>
      <c r="B62" s="258"/>
      <c r="C62" s="258"/>
      <c r="D62" s="258"/>
      <c r="E62" s="258"/>
      <c r="F62" s="258"/>
      <c r="G62" s="258"/>
      <c r="H62" s="268"/>
      <c r="I62" s="257"/>
      <c r="J62" s="257"/>
      <c r="K62" s="257"/>
      <c r="L62" s="257"/>
      <c r="M62" s="257"/>
      <c r="N62" s="257"/>
      <c r="O62" s="257"/>
      <c r="P62" s="269"/>
      <c r="Q62" s="257"/>
      <c r="R62" s="257"/>
      <c r="S62" s="257"/>
      <c r="T62" s="257"/>
      <c r="U62" s="257"/>
      <c r="V62" s="257"/>
      <c r="W62" s="257"/>
      <c r="AA62" s="336"/>
      <c r="AB62" s="336"/>
      <c r="AC62" s="336"/>
      <c r="AD62" s="336"/>
      <c r="AE62" s="336"/>
    </row>
    <row r="63" spans="1:31" s="7" customFormat="1" ht="20" customHeight="1">
      <c r="A63" s="491" t="s">
        <v>84</v>
      </c>
      <c r="B63" s="491"/>
      <c r="C63" s="258">
        <f>C36</f>
        <v>2022</v>
      </c>
      <c r="D63" s="258">
        <f>D36</f>
        <v>2023</v>
      </c>
      <c r="E63" s="258">
        <f>E36</f>
        <v>2024</v>
      </c>
      <c r="F63" s="258">
        <f>F36</f>
        <v>2025</v>
      </c>
      <c r="G63" s="258">
        <f>G36</f>
        <v>2026</v>
      </c>
      <c r="H63" s="268"/>
      <c r="I63" s="272" t="s">
        <v>247</v>
      </c>
      <c r="J63" s="272"/>
      <c r="K63" s="194" t="s">
        <v>106</v>
      </c>
      <c r="L63" s="194" t="s">
        <v>107</v>
      </c>
      <c r="M63" s="194" t="s">
        <v>108</v>
      </c>
      <c r="N63" s="194" t="s">
        <v>109</v>
      </c>
      <c r="O63" s="194" t="s">
        <v>110</v>
      </c>
      <c r="P63" s="269"/>
      <c r="Q63" s="272" t="s">
        <v>39</v>
      </c>
      <c r="R63" s="272"/>
      <c r="S63" s="181" t="str">
        <f>S36</f>
        <v>budget 2010</v>
      </c>
      <c r="T63" s="181" t="str">
        <f>T36</f>
        <v>budget 2011</v>
      </c>
      <c r="U63" s="181" t="str">
        <f>U36</f>
        <v>baseline 2012</v>
      </c>
      <c r="V63" s="181" t="str">
        <f>V36</f>
        <v>baseline 2013</v>
      </c>
      <c r="W63" s="181" t="str">
        <f>W36</f>
        <v>baseline 2014</v>
      </c>
      <c r="AA63" s="337"/>
      <c r="AB63" s="337"/>
      <c r="AC63" s="337"/>
      <c r="AD63" s="337"/>
      <c r="AE63" s="337"/>
    </row>
    <row r="64" spans="1:31" s="1" customFormat="1" ht="10.5" customHeight="1">
      <c r="A64" s="214"/>
      <c r="B64" s="214"/>
      <c r="C64" s="239"/>
      <c r="D64" s="239"/>
      <c r="E64" s="239"/>
      <c r="F64" s="239"/>
      <c r="G64" s="239"/>
      <c r="H64" s="268"/>
      <c r="I64" s="239"/>
      <c r="J64" s="239"/>
      <c r="K64" s="239"/>
      <c r="L64" s="239"/>
      <c r="M64" s="239"/>
      <c r="N64" s="239"/>
      <c r="O64" s="239"/>
      <c r="P64" s="269"/>
      <c r="Q64" s="239"/>
      <c r="R64" s="239"/>
      <c r="S64" s="239"/>
      <c r="T64" s="239"/>
      <c r="U64" s="239"/>
      <c r="V64" s="239"/>
      <c r="W64" s="239"/>
      <c r="AA64" s="335"/>
      <c r="AB64" s="335"/>
      <c r="AC64" s="335"/>
      <c r="AD64" s="335"/>
      <c r="AE64" s="335"/>
    </row>
    <row r="65" spans="1:31" s="1" customFormat="1" ht="15" customHeight="1">
      <c r="A65" s="22"/>
      <c r="B65" s="23" t="s">
        <v>248</v>
      </c>
      <c r="C65" s="229">
        <f>C67+C71+C79+C75</f>
        <v>91314.164999999994</v>
      </c>
      <c r="D65" s="229">
        <f t="shared" ref="D65:G65" si="7">D67+D71+D79+D75</f>
        <v>112720.39599999999</v>
      </c>
      <c r="E65" s="229">
        <f t="shared" si="7"/>
        <v>201336.08678000001</v>
      </c>
      <c r="F65" s="229">
        <f t="shared" si="7"/>
        <v>268883.80076572503</v>
      </c>
      <c r="G65" s="229">
        <f t="shared" si="7"/>
        <v>367746.92328997742</v>
      </c>
      <c r="H65" s="268"/>
      <c r="I65" s="22"/>
      <c r="J65" s="23" t="s">
        <v>111</v>
      </c>
      <c r="K65" s="24">
        <f>S65</f>
        <v>91314.164999999994</v>
      </c>
      <c r="L65" s="24">
        <f>T65</f>
        <v>112720.39599999999</v>
      </c>
      <c r="M65" s="24">
        <f>U65</f>
        <v>201336.08678000001</v>
      </c>
      <c r="N65" s="24">
        <f>V65</f>
        <v>268883.80076572503</v>
      </c>
      <c r="O65" s="24">
        <f>W65</f>
        <v>367746.92328997742</v>
      </c>
      <c r="P65" s="269"/>
      <c r="Q65" s="22"/>
      <c r="R65" s="23" t="s">
        <v>41</v>
      </c>
      <c r="S65" s="24">
        <f>C65</f>
        <v>91314.164999999994</v>
      </c>
      <c r="T65" s="24">
        <f>D65</f>
        <v>112720.39599999999</v>
      </c>
      <c r="U65" s="24">
        <f>E65</f>
        <v>201336.08678000001</v>
      </c>
      <c r="V65" s="24">
        <f>F65</f>
        <v>268883.80076572503</v>
      </c>
      <c r="W65" s="24">
        <f>G65</f>
        <v>367746.92328997742</v>
      </c>
      <c r="AA65" s="335"/>
      <c r="AB65" s="335"/>
      <c r="AC65" s="335"/>
      <c r="AD65" s="335"/>
      <c r="AE65" s="335"/>
    </row>
    <row r="66" spans="1:31" s="1" customFormat="1" ht="12" customHeight="1">
      <c r="A66" s="239"/>
      <c r="B66" s="239"/>
      <c r="C66" s="239"/>
      <c r="D66" s="239"/>
      <c r="E66" s="239"/>
      <c r="F66" s="239"/>
      <c r="G66" s="239"/>
      <c r="H66" s="268"/>
      <c r="I66" s="22"/>
      <c r="J66" s="23"/>
      <c r="K66" s="24"/>
      <c r="L66" s="24"/>
      <c r="M66" s="24"/>
      <c r="N66" s="24"/>
      <c r="O66" s="24"/>
      <c r="P66" s="269"/>
      <c r="Q66" s="22"/>
      <c r="R66" s="23"/>
      <c r="S66" s="24"/>
      <c r="T66" s="24"/>
      <c r="U66" s="24"/>
      <c r="V66" s="24"/>
      <c r="W66" s="24"/>
      <c r="AA66" s="335"/>
      <c r="AB66" s="335"/>
      <c r="AC66" s="335"/>
      <c r="AD66" s="335"/>
      <c r="AE66" s="335"/>
    </row>
    <row r="67" spans="1:31" s="1" customFormat="1" ht="27" customHeight="1">
      <c r="A67" s="208" t="s">
        <v>252</v>
      </c>
      <c r="B67" s="200" t="str">
        <f>B91</f>
        <v>Пардохти музди меҳнати кормандон ва маблағҷудокуниҳои андозӣ</v>
      </c>
      <c r="C67" s="201">
        <f>C91</f>
        <v>1816.7080000000001</v>
      </c>
      <c r="D67" s="201">
        <f>D91</f>
        <v>2397.8139999999999</v>
      </c>
      <c r="E67" s="202">
        <f>D67+E68+E69</f>
        <v>4595.8101666666662</v>
      </c>
      <c r="F67" s="202">
        <f>E67+F68+F69</f>
        <v>5744.7627083333327</v>
      </c>
      <c r="G67" s="202">
        <f>F67+G68+G69</f>
        <v>7353.2962666666663</v>
      </c>
      <c r="H67" s="268"/>
      <c r="I67" s="25" t="str">
        <f>Q67</f>
        <v>21.</v>
      </c>
      <c r="J67" s="18" t="str">
        <f>J91</f>
        <v>Оплата труда и отчисления работодателей</v>
      </c>
      <c r="K67" s="13">
        <f>S67</f>
        <v>1816.7080000000001</v>
      </c>
      <c r="L67" s="13">
        <f>T67</f>
        <v>2397.8139999999999</v>
      </c>
      <c r="M67" s="27">
        <f>U67</f>
        <v>4595.8101666666662</v>
      </c>
      <c r="N67" s="27">
        <f>V67</f>
        <v>5744.7627083333327</v>
      </c>
      <c r="O67" s="27">
        <f>W67</f>
        <v>7353.2962666666663</v>
      </c>
      <c r="P67" s="269"/>
      <c r="Q67" s="25" t="str">
        <f>A67</f>
        <v>21.</v>
      </c>
      <c r="R67" s="20" t="str">
        <f>R91</f>
        <v>Wages and Social Contributions</v>
      </c>
      <c r="S67" s="13">
        <f>C67</f>
        <v>1816.7080000000001</v>
      </c>
      <c r="T67" s="13">
        <f>D67</f>
        <v>2397.8139999999999</v>
      </c>
      <c r="U67" s="27">
        <f>E67</f>
        <v>4595.8101666666662</v>
      </c>
      <c r="V67" s="27">
        <f>F67</f>
        <v>5744.7627083333327</v>
      </c>
      <c r="W67" s="27">
        <f>G67</f>
        <v>7353.2962666666663</v>
      </c>
      <c r="AA67" s="335"/>
      <c r="AB67" s="335"/>
      <c r="AC67" s="335"/>
      <c r="AD67" s="335"/>
      <c r="AE67" s="335"/>
    </row>
    <row r="68" spans="1:31" s="1" customFormat="1" ht="15">
      <c r="A68" s="199"/>
      <c r="B68" s="203" t="s">
        <v>31</v>
      </c>
      <c r="C68" s="204"/>
      <c r="D68" s="207"/>
      <c r="E68" s="202">
        <f>D67*(E50)</f>
        <v>359.67209999999994</v>
      </c>
      <c r="F68" s="202">
        <f>E67*(F50)</f>
        <v>0</v>
      </c>
      <c r="G68" s="202">
        <f>F67*(G50)</f>
        <v>0</v>
      </c>
      <c r="H68" s="268"/>
      <c r="I68" s="25"/>
      <c r="J68" s="30" t="s">
        <v>112</v>
      </c>
      <c r="K68" s="27"/>
      <c r="L68" s="27"/>
      <c r="M68" s="27">
        <f t="shared" ref="M68:O69" si="8">U68</f>
        <v>359.67209999999994</v>
      </c>
      <c r="N68" s="27">
        <f t="shared" si="8"/>
        <v>0</v>
      </c>
      <c r="O68" s="27">
        <f t="shared" si="8"/>
        <v>0</v>
      </c>
      <c r="P68" s="269"/>
      <c r="Q68" s="25"/>
      <c r="R68" s="30" t="s">
        <v>42</v>
      </c>
      <c r="S68" s="27"/>
      <c r="T68" s="27"/>
      <c r="U68" s="27">
        <f t="shared" ref="U68:W69" si="9">E68</f>
        <v>359.67209999999994</v>
      </c>
      <c r="V68" s="27">
        <f t="shared" si="9"/>
        <v>0</v>
      </c>
      <c r="W68" s="27">
        <f t="shared" si="9"/>
        <v>0</v>
      </c>
      <c r="AA68" s="335"/>
      <c r="AB68" s="335"/>
      <c r="AC68" s="335"/>
      <c r="AD68" s="335"/>
      <c r="AE68" s="335"/>
    </row>
    <row r="69" spans="1:31" s="1" customFormat="1" ht="13.5" customHeight="1">
      <c r="A69" s="199"/>
      <c r="B69" s="203" t="str">
        <f>B73</f>
        <v>Афзоиши њаљм</v>
      </c>
      <c r="C69" s="204"/>
      <c r="D69" s="204"/>
      <c r="E69" s="202">
        <f>(D67+E68)*(E56)</f>
        <v>1838.3240666666666</v>
      </c>
      <c r="F69" s="202">
        <f>(E67+F68)*(F56)</f>
        <v>1148.9525416666665</v>
      </c>
      <c r="G69" s="202">
        <f>(F67+G68)*(G56)</f>
        <v>1608.5335583333333</v>
      </c>
      <c r="H69" s="268"/>
      <c r="I69" s="25"/>
      <c r="J69" s="30" t="s">
        <v>113</v>
      </c>
      <c r="K69" s="27"/>
      <c r="L69" s="27"/>
      <c r="M69" s="27">
        <f t="shared" si="8"/>
        <v>1838.3240666666666</v>
      </c>
      <c r="N69" s="27">
        <f t="shared" si="8"/>
        <v>1148.9525416666665</v>
      </c>
      <c r="O69" s="27">
        <f t="shared" si="8"/>
        <v>1608.5335583333333</v>
      </c>
      <c r="P69" s="269"/>
      <c r="Q69" s="25"/>
      <c r="R69" s="30" t="s">
        <v>43</v>
      </c>
      <c r="S69" s="27"/>
      <c r="T69" s="27"/>
      <c r="U69" s="27">
        <f t="shared" si="9"/>
        <v>1838.3240666666666</v>
      </c>
      <c r="V69" s="27">
        <f t="shared" si="9"/>
        <v>1148.9525416666665</v>
      </c>
      <c r="W69" s="27">
        <f t="shared" si="9"/>
        <v>1608.5335583333333</v>
      </c>
      <c r="AA69" s="342"/>
      <c r="AB69" s="335"/>
      <c r="AC69" s="335"/>
      <c r="AD69" s="335"/>
      <c r="AE69" s="335"/>
    </row>
    <row r="70" spans="1:31" s="1" customFormat="1" ht="12" customHeight="1">
      <c r="A70" s="199"/>
      <c r="B70" s="203"/>
      <c r="C70" s="204"/>
      <c r="D70" s="204"/>
      <c r="E70" s="202"/>
      <c r="F70" s="202"/>
      <c r="G70" s="202"/>
      <c r="H70" s="268"/>
      <c r="I70" s="25"/>
      <c r="J70" s="30"/>
      <c r="K70" s="27"/>
      <c r="L70" s="27"/>
      <c r="M70" s="27"/>
      <c r="N70" s="27"/>
      <c r="O70" s="27"/>
      <c r="P70" s="269"/>
      <c r="Q70" s="25"/>
      <c r="R70" s="30"/>
      <c r="S70" s="27"/>
      <c r="T70" s="27"/>
      <c r="U70" s="27"/>
      <c r="V70" s="27"/>
      <c r="W70" s="27"/>
      <c r="AA70" s="342"/>
      <c r="AB70" s="335"/>
      <c r="AC70" s="335"/>
      <c r="AD70" s="335"/>
      <c r="AE70" s="335"/>
    </row>
    <row r="71" spans="1:31" s="1" customFormat="1" ht="15.5" customHeight="1">
      <c r="A71" s="208" t="s">
        <v>253</v>
      </c>
      <c r="B71" s="200" t="str">
        <f>B92</f>
        <v>Хароҷоти молҳо ва хизматрасониҳо</v>
      </c>
      <c r="C71" s="205">
        <f>C92</f>
        <v>89212.425000000003</v>
      </c>
      <c r="D71" s="205">
        <f>D92</f>
        <v>109949.208</v>
      </c>
      <c r="E71" s="202">
        <f>D71+E72+E73</f>
        <v>196076.08760000003</v>
      </c>
      <c r="F71" s="202">
        <f>E71+F72+F73</f>
        <v>262251.76716500008</v>
      </c>
      <c r="G71" s="202">
        <f>F71+G72+G73</f>
        <v>359180.0203091841</v>
      </c>
      <c r="H71" s="268"/>
      <c r="I71" s="25" t="str">
        <f>Q71</f>
        <v>22.</v>
      </c>
      <c r="J71" s="20" t="str">
        <f>J92</f>
        <v>Расходы на товары и услуги</v>
      </c>
      <c r="K71" s="13">
        <f>S71</f>
        <v>89212.425000000003</v>
      </c>
      <c r="L71" s="13">
        <f>T71</f>
        <v>109949.208</v>
      </c>
      <c r="M71" s="27">
        <f>U71</f>
        <v>196076.08760000003</v>
      </c>
      <c r="N71" s="27">
        <f>V71</f>
        <v>262251.76716500008</v>
      </c>
      <c r="O71" s="27">
        <f>W71</f>
        <v>359180.0203091841</v>
      </c>
      <c r="P71" s="269"/>
      <c r="Q71" s="25" t="str">
        <f>A71</f>
        <v>22.</v>
      </c>
      <c r="R71" s="20" t="str">
        <f>R92</f>
        <v>Goods and Services</v>
      </c>
      <c r="S71" s="13">
        <f>C71</f>
        <v>89212.425000000003</v>
      </c>
      <c r="T71" s="13">
        <f>D71</f>
        <v>109949.208</v>
      </c>
      <c r="U71" s="27">
        <f>E71</f>
        <v>196076.08760000003</v>
      </c>
      <c r="V71" s="27">
        <f>F71</f>
        <v>262251.76716500008</v>
      </c>
      <c r="W71" s="27">
        <f>G71</f>
        <v>359180.0203091841</v>
      </c>
      <c r="AA71" s="342"/>
      <c r="AB71" s="335"/>
      <c r="AC71" s="335"/>
      <c r="AD71" s="335"/>
      <c r="AE71" s="335"/>
    </row>
    <row r="72" spans="1:31" s="1" customFormat="1" ht="13.5" customHeight="1">
      <c r="A72" s="199"/>
      <c r="B72" s="203" t="s">
        <v>31</v>
      </c>
      <c r="C72" s="204"/>
      <c r="D72" s="204"/>
      <c r="E72" s="202">
        <f>D71*(E51)</f>
        <v>7696.4445600000008</v>
      </c>
      <c r="F72" s="202">
        <f>E71*(F51)</f>
        <v>13725.326132000004</v>
      </c>
      <c r="G72" s="202">
        <f>F71*(G51)</f>
        <v>18357.623701550008</v>
      </c>
      <c r="H72" s="268"/>
      <c r="I72" s="25"/>
      <c r="J72" s="30" t="str">
        <f>J68</f>
        <v>в т.ч. изменение расходов из-за изменения цен</v>
      </c>
      <c r="K72" s="27"/>
      <c r="L72" s="27"/>
      <c r="M72" s="27">
        <f t="shared" ref="M72:O73" si="10">U72</f>
        <v>7696.4445600000008</v>
      </c>
      <c r="N72" s="27">
        <f t="shared" si="10"/>
        <v>13725.326132000004</v>
      </c>
      <c r="O72" s="27">
        <f t="shared" si="10"/>
        <v>18357.623701550008</v>
      </c>
      <c r="P72" s="269"/>
      <c r="Q72" s="25"/>
      <c r="R72" s="30" t="s">
        <v>42</v>
      </c>
      <c r="S72" s="27"/>
      <c r="T72" s="27"/>
      <c r="U72" s="27">
        <f t="shared" ref="U72:W73" si="11">E72</f>
        <v>7696.4445600000008</v>
      </c>
      <c r="V72" s="27">
        <f t="shared" si="11"/>
        <v>13725.326132000004</v>
      </c>
      <c r="W72" s="27">
        <f t="shared" si="11"/>
        <v>18357.623701550008</v>
      </c>
      <c r="AA72" s="342"/>
      <c r="AB72" s="335"/>
      <c r="AC72" s="335"/>
      <c r="AD72" s="335"/>
      <c r="AE72" s="335"/>
    </row>
    <row r="73" spans="1:31" s="1" customFormat="1" ht="15">
      <c r="A73" s="199"/>
      <c r="B73" s="203" t="str">
        <f>B81</f>
        <v>Афзоиши њаљм</v>
      </c>
      <c r="C73" s="204"/>
      <c r="D73" s="204"/>
      <c r="E73" s="202">
        <f>(D71+E72)*(E57)</f>
        <v>78430.435040000011</v>
      </c>
      <c r="F73" s="202">
        <f>(E71+F72)*(F57)</f>
        <v>52450.353433000011</v>
      </c>
      <c r="G73" s="202">
        <f>(F71+G72)*(G57)</f>
        <v>78570.629442634032</v>
      </c>
      <c r="H73" s="268"/>
      <c r="I73" s="25"/>
      <c r="J73" s="30" t="str">
        <f>J69</f>
        <v>в т.ч. изменение расходов из-за изменения объема</v>
      </c>
      <c r="K73" s="27"/>
      <c r="L73" s="27"/>
      <c r="M73" s="27">
        <f t="shared" si="10"/>
        <v>78430.435040000011</v>
      </c>
      <c r="N73" s="27">
        <f t="shared" si="10"/>
        <v>52450.353433000011</v>
      </c>
      <c r="O73" s="27">
        <f t="shared" si="10"/>
        <v>78570.629442634032</v>
      </c>
      <c r="P73" s="269"/>
      <c r="Q73" s="25"/>
      <c r="R73" s="30" t="s">
        <v>43</v>
      </c>
      <c r="S73" s="27"/>
      <c r="T73" s="27"/>
      <c r="U73" s="27">
        <f t="shared" si="11"/>
        <v>78430.435040000011</v>
      </c>
      <c r="V73" s="27">
        <f t="shared" si="11"/>
        <v>52450.353433000011</v>
      </c>
      <c r="W73" s="27">
        <f t="shared" si="11"/>
        <v>78570.629442634032</v>
      </c>
      <c r="AA73" s="335"/>
      <c r="AB73" s="335"/>
      <c r="AC73" s="335"/>
      <c r="AD73" s="335"/>
      <c r="AE73" s="335"/>
    </row>
    <row r="74" spans="1:31" s="1" customFormat="1" ht="11.25" customHeight="1">
      <c r="A74" s="209"/>
      <c r="B74" s="209"/>
      <c r="C74" s="224"/>
      <c r="D74" s="224"/>
      <c r="E74" s="209"/>
      <c r="F74" s="209"/>
      <c r="G74" s="209"/>
      <c r="H74" s="268"/>
      <c r="I74" s="260"/>
      <c r="J74" s="260"/>
      <c r="K74" s="260"/>
      <c r="L74" s="260"/>
      <c r="M74" s="260"/>
      <c r="N74" s="260"/>
      <c r="O74" s="260"/>
      <c r="P74" s="269"/>
      <c r="Q74" s="260"/>
      <c r="R74" s="260"/>
      <c r="S74" s="260"/>
      <c r="T74" s="260"/>
      <c r="U74" s="260"/>
      <c r="V74" s="260"/>
      <c r="W74" s="260"/>
      <c r="AA74" s="335"/>
      <c r="AB74" s="335"/>
      <c r="AC74" s="335"/>
      <c r="AD74" s="335"/>
      <c r="AE74" s="335"/>
    </row>
    <row r="75" spans="1:31" s="1" customFormat="1" ht="16.5" customHeight="1">
      <c r="A75" s="202" t="s">
        <v>261</v>
      </c>
      <c r="B75" s="202" t="s">
        <v>259</v>
      </c>
      <c r="C75" s="224">
        <f>C93</f>
        <v>12.632</v>
      </c>
      <c r="D75" s="224">
        <f>D93</f>
        <v>35.598999999999997</v>
      </c>
      <c r="E75" s="202">
        <f>D75+E76+E77</f>
        <v>61.823596666666667</v>
      </c>
      <c r="F75" s="202">
        <f t="shared" ref="F75:G75" si="12">E75+F76+F77</f>
        <v>81.607147600000005</v>
      </c>
      <c r="G75" s="202">
        <f t="shared" si="12"/>
        <v>110.16964926000001</v>
      </c>
      <c r="H75" s="268"/>
      <c r="I75" s="260"/>
      <c r="J75" s="260"/>
      <c r="K75" s="260"/>
      <c r="L75" s="260"/>
      <c r="M75" s="260"/>
      <c r="N75" s="260"/>
      <c r="O75" s="260"/>
      <c r="P75" s="269"/>
      <c r="Q75" s="260"/>
      <c r="R75" s="260"/>
      <c r="S75" s="260"/>
      <c r="T75" s="260"/>
      <c r="U75" s="260"/>
      <c r="V75" s="260"/>
      <c r="W75" s="260"/>
      <c r="AA75" s="335"/>
      <c r="AB75" s="335"/>
      <c r="AC75" s="335"/>
      <c r="AD75" s="335"/>
      <c r="AE75" s="335"/>
    </row>
    <row r="76" spans="1:31" s="1" customFormat="1" ht="15">
      <c r="A76" s="199"/>
      <c r="B76" s="203" t="s">
        <v>31</v>
      </c>
      <c r="C76" s="204"/>
      <c r="D76" s="204"/>
      <c r="E76" s="202">
        <f>D75*(E52)</f>
        <v>2.49193</v>
      </c>
      <c r="F76" s="202">
        <f t="shared" ref="F76:G76" si="13">E75*(F52)</f>
        <v>4.3276517666666674</v>
      </c>
      <c r="G76" s="202">
        <f t="shared" si="13"/>
        <v>5.7125003320000012</v>
      </c>
      <c r="H76" s="268"/>
      <c r="I76" s="25"/>
      <c r="J76" s="30" t="s">
        <v>112</v>
      </c>
      <c r="K76" s="27"/>
      <c r="L76" s="27"/>
      <c r="M76" s="27">
        <f t="shared" ref="M76:O77" si="14">U76</f>
        <v>2.49193</v>
      </c>
      <c r="N76" s="27">
        <f t="shared" si="14"/>
        <v>4.3276517666666674</v>
      </c>
      <c r="O76" s="27">
        <f t="shared" si="14"/>
        <v>5.7125003320000012</v>
      </c>
      <c r="P76" s="269"/>
      <c r="Q76" s="25"/>
      <c r="R76" s="30" t="s">
        <v>42</v>
      </c>
      <c r="S76" s="27"/>
      <c r="T76" s="27"/>
      <c r="U76" s="27">
        <f t="shared" ref="U76:W77" si="15">E76</f>
        <v>2.49193</v>
      </c>
      <c r="V76" s="27">
        <f t="shared" si="15"/>
        <v>4.3276517666666674</v>
      </c>
      <c r="W76" s="27">
        <f t="shared" si="15"/>
        <v>5.7125003320000012</v>
      </c>
      <c r="AA76" s="335"/>
      <c r="AB76" s="335"/>
      <c r="AC76" s="335"/>
      <c r="AD76" s="335"/>
      <c r="AE76" s="335"/>
    </row>
    <row r="77" spans="1:31" s="1" customFormat="1" ht="15">
      <c r="A77" s="199"/>
      <c r="B77" s="203" t="s">
        <v>80</v>
      </c>
      <c r="C77" s="204"/>
      <c r="D77" s="204"/>
      <c r="E77" s="202">
        <f>D75*E58</f>
        <v>23.732666666666667</v>
      </c>
      <c r="F77" s="202">
        <f t="shared" ref="F77:G77" si="16">E75*F58</f>
        <v>15.455899166666667</v>
      </c>
      <c r="G77" s="202">
        <f t="shared" si="16"/>
        <v>22.850001328000005</v>
      </c>
      <c r="H77" s="268"/>
      <c r="I77" s="25"/>
      <c r="J77" s="30" t="s">
        <v>113</v>
      </c>
      <c r="K77" s="27"/>
      <c r="L77" s="27"/>
      <c r="M77" s="27">
        <f t="shared" si="14"/>
        <v>23.732666666666667</v>
      </c>
      <c r="N77" s="27">
        <f t="shared" si="14"/>
        <v>15.455899166666667</v>
      </c>
      <c r="O77" s="27">
        <f t="shared" si="14"/>
        <v>22.850001328000005</v>
      </c>
      <c r="P77" s="269"/>
      <c r="Q77" s="25"/>
      <c r="R77" s="30" t="s">
        <v>43</v>
      </c>
      <c r="S77" s="27"/>
      <c r="T77" s="27"/>
      <c r="U77" s="27">
        <f t="shared" si="15"/>
        <v>23.732666666666667</v>
      </c>
      <c r="V77" s="27">
        <f t="shared" si="15"/>
        <v>15.455899166666667</v>
      </c>
      <c r="W77" s="27">
        <f t="shared" si="15"/>
        <v>22.850001328000005</v>
      </c>
      <c r="AA77" s="335"/>
      <c r="AB77" s="335"/>
      <c r="AC77" s="335"/>
      <c r="AD77" s="335"/>
      <c r="AE77" s="335"/>
    </row>
    <row r="78" spans="1:31" s="1" customFormat="1">
      <c r="A78" s="199"/>
      <c r="B78" s="203"/>
      <c r="C78" s="204"/>
      <c r="D78" s="204"/>
      <c r="E78" s="202"/>
      <c r="F78" s="202"/>
      <c r="G78" s="202"/>
      <c r="H78" s="268"/>
      <c r="I78" s="25"/>
      <c r="J78" s="30"/>
      <c r="K78" s="27"/>
      <c r="L78" s="27"/>
      <c r="M78" s="27"/>
      <c r="N78" s="27"/>
      <c r="O78" s="27"/>
      <c r="P78" s="269"/>
      <c r="Q78" s="25"/>
      <c r="R78" s="30"/>
      <c r="S78" s="27"/>
      <c r="T78" s="27"/>
      <c r="U78" s="27"/>
      <c r="V78" s="27"/>
      <c r="W78" s="27"/>
      <c r="AA78" s="335"/>
      <c r="AB78" s="335"/>
      <c r="AC78" s="335"/>
      <c r="AD78" s="335"/>
      <c r="AE78" s="335"/>
    </row>
    <row r="79" spans="1:31" s="1" customFormat="1" ht="16.5" customHeight="1">
      <c r="A79" s="208" t="s">
        <v>254</v>
      </c>
      <c r="B79" s="200" t="s">
        <v>256</v>
      </c>
      <c r="C79" s="205">
        <f>C94</f>
        <v>272.39999999999998</v>
      </c>
      <c r="D79" s="205">
        <f>D94</f>
        <v>337.77499999999998</v>
      </c>
      <c r="E79" s="207">
        <f>D79+E80+E81</f>
        <v>602.36541666666665</v>
      </c>
      <c r="F79" s="207">
        <f>E79+F80+F81</f>
        <v>805.66374479166666</v>
      </c>
      <c r="G79" s="207">
        <f>F79+G80+G81</f>
        <v>1103.4370648666666</v>
      </c>
      <c r="H79" s="268"/>
      <c r="I79" s="25" t="str">
        <f>Q79</f>
        <v>28.</v>
      </c>
      <c r="J79" s="18" t="str">
        <f>J94</f>
        <v>Приобретение оборудования</v>
      </c>
      <c r="K79" s="13">
        <f>S79</f>
        <v>272.39999999999998</v>
      </c>
      <c r="L79" s="13">
        <f>T79</f>
        <v>337.77499999999998</v>
      </c>
      <c r="M79" s="13">
        <f>U79</f>
        <v>602.36541666666665</v>
      </c>
      <c r="N79" s="13">
        <f>V79</f>
        <v>805.66374479166666</v>
      </c>
      <c r="O79" s="13">
        <f>W79</f>
        <v>1103.4370648666666</v>
      </c>
      <c r="P79" s="269"/>
      <c r="Q79" s="25" t="str">
        <f>A79</f>
        <v>28.</v>
      </c>
      <c r="R79" s="20" t="str">
        <f>R94</f>
        <v>Acquisition of fixed capital assets</v>
      </c>
      <c r="S79" s="13">
        <f>C79</f>
        <v>272.39999999999998</v>
      </c>
      <c r="T79" s="13">
        <f>D79</f>
        <v>337.77499999999998</v>
      </c>
      <c r="U79" s="13">
        <f>E79</f>
        <v>602.36541666666665</v>
      </c>
      <c r="V79" s="13">
        <f>F79</f>
        <v>805.66374479166666</v>
      </c>
      <c r="W79" s="13">
        <f>G79</f>
        <v>1103.4370648666666</v>
      </c>
      <c r="AA79" s="335"/>
      <c r="AB79" s="335"/>
      <c r="AC79" s="335"/>
      <c r="AD79" s="335"/>
      <c r="AE79" s="335"/>
    </row>
    <row r="80" spans="1:31" s="1" customFormat="1" ht="15">
      <c r="A80" s="199"/>
      <c r="B80" s="203" t="s">
        <v>31</v>
      </c>
      <c r="C80" s="204"/>
      <c r="D80" s="204"/>
      <c r="E80" s="202">
        <f>D79*(E53)</f>
        <v>23.64425</v>
      </c>
      <c r="F80" s="202">
        <f>E79*(F53)</f>
        <v>42.165579166666667</v>
      </c>
      <c r="G80" s="202">
        <f>F79*(G53)</f>
        <v>56.39646213541667</v>
      </c>
      <c r="H80" s="268"/>
      <c r="I80" s="25"/>
      <c r="J80" s="30" t="s">
        <v>112</v>
      </c>
      <c r="K80" s="27"/>
      <c r="L80" s="27"/>
      <c r="M80" s="27">
        <f t="shared" ref="M80:O81" si="17">U80</f>
        <v>23.64425</v>
      </c>
      <c r="N80" s="27">
        <f t="shared" si="17"/>
        <v>42.165579166666667</v>
      </c>
      <c r="O80" s="27">
        <f t="shared" si="17"/>
        <v>56.39646213541667</v>
      </c>
      <c r="P80" s="269"/>
      <c r="Q80" s="25"/>
      <c r="R80" s="30" t="s">
        <v>42</v>
      </c>
      <c r="S80" s="27"/>
      <c r="T80" s="27"/>
      <c r="U80" s="27">
        <f t="shared" ref="U80:W81" si="18">E80</f>
        <v>23.64425</v>
      </c>
      <c r="V80" s="27">
        <f t="shared" si="18"/>
        <v>42.165579166666667</v>
      </c>
      <c r="W80" s="27">
        <f t="shared" si="18"/>
        <v>56.39646213541667</v>
      </c>
      <c r="AA80" s="335"/>
      <c r="AB80" s="335"/>
      <c r="AC80" s="335"/>
      <c r="AD80" s="335"/>
      <c r="AE80" s="335"/>
    </row>
    <row r="81" spans="1:36" s="1" customFormat="1" ht="15">
      <c r="A81" s="199"/>
      <c r="B81" s="203" t="s">
        <v>80</v>
      </c>
      <c r="C81" s="204"/>
      <c r="D81" s="204"/>
      <c r="E81" s="202">
        <f>(D79+E80)*(E59)</f>
        <v>240.94616666666667</v>
      </c>
      <c r="F81" s="202">
        <f>(E79+F80)*(F59)</f>
        <v>161.13274895833334</v>
      </c>
      <c r="G81" s="202">
        <f>(F79+G80)*(G59)</f>
        <v>241.37685793958335</v>
      </c>
      <c r="H81" s="268"/>
      <c r="I81" s="25"/>
      <c r="J81" s="30" t="s">
        <v>113</v>
      </c>
      <c r="K81" s="27"/>
      <c r="L81" s="27"/>
      <c r="M81" s="27">
        <f t="shared" si="17"/>
        <v>240.94616666666667</v>
      </c>
      <c r="N81" s="27">
        <f t="shared" si="17"/>
        <v>161.13274895833334</v>
      </c>
      <c r="O81" s="27">
        <f t="shared" si="17"/>
        <v>241.37685793958335</v>
      </c>
      <c r="P81" s="269"/>
      <c r="Q81" s="25"/>
      <c r="R81" s="30" t="s">
        <v>43</v>
      </c>
      <c r="S81" s="27"/>
      <c r="T81" s="27"/>
      <c r="U81" s="27">
        <f t="shared" si="18"/>
        <v>240.94616666666667</v>
      </c>
      <c r="V81" s="27">
        <f t="shared" si="18"/>
        <v>161.13274895833334</v>
      </c>
      <c r="W81" s="27">
        <f t="shared" si="18"/>
        <v>241.37685793958335</v>
      </c>
      <c r="AA81" s="335"/>
      <c r="AB81" s="335"/>
      <c r="AC81" s="335"/>
      <c r="AD81" s="335"/>
      <c r="AE81" s="335"/>
    </row>
    <row r="82" spans="1:36" s="1" customFormat="1">
      <c r="A82" s="25"/>
      <c r="B82" s="28"/>
      <c r="C82" s="29"/>
      <c r="D82" s="29"/>
      <c r="E82" s="26"/>
      <c r="F82" s="26"/>
      <c r="G82" s="26"/>
      <c r="H82" s="268"/>
      <c r="I82" s="25"/>
      <c r="J82" s="30"/>
      <c r="K82" s="27"/>
      <c r="L82" s="27"/>
      <c r="M82" s="27"/>
      <c r="N82" s="27"/>
      <c r="O82" s="27"/>
      <c r="P82" s="269"/>
      <c r="Q82" s="25"/>
      <c r="R82" s="30"/>
      <c r="S82" s="27"/>
      <c r="T82" s="27"/>
      <c r="U82" s="27"/>
      <c r="V82" s="27"/>
      <c r="W82" s="27"/>
      <c r="AA82" s="335"/>
      <c r="AB82" s="335"/>
      <c r="AC82" s="335"/>
      <c r="AD82" s="335"/>
      <c r="AE82" s="335"/>
    </row>
    <row r="83" spans="1:36" s="1" customFormat="1" hidden="1">
      <c r="A83" s="25"/>
      <c r="B83" s="28"/>
      <c r="C83" s="29"/>
      <c r="D83" s="29"/>
      <c r="E83" s="26"/>
      <c r="F83" s="26"/>
      <c r="G83" s="26"/>
      <c r="H83" s="268"/>
      <c r="I83" s="25"/>
      <c r="J83" s="30"/>
      <c r="K83" s="27"/>
      <c r="L83" s="27"/>
      <c r="M83" s="27"/>
      <c r="N83" s="27"/>
      <c r="O83" s="27"/>
      <c r="P83" s="269"/>
      <c r="Q83" s="25"/>
      <c r="R83" s="30"/>
      <c r="S83" s="27"/>
      <c r="T83" s="27"/>
      <c r="U83" s="27"/>
      <c r="V83" s="27"/>
      <c r="W83" s="27"/>
      <c r="AA83" s="335"/>
      <c r="AB83" s="335"/>
      <c r="AC83" s="335"/>
      <c r="AD83" s="335"/>
      <c r="AE83" s="335"/>
    </row>
    <row r="84" spans="1:36" s="1" customFormat="1" ht="5.5" customHeight="1">
      <c r="A84" s="260"/>
      <c r="B84" s="260"/>
      <c r="C84" s="260"/>
      <c r="D84" s="260"/>
      <c r="E84" s="260"/>
      <c r="F84" s="260"/>
      <c r="G84" s="260"/>
      <c r="H84" s="268"/>
      <c r="I84" s="260"/>
      <c r="J84" s="260"/>
      <c r="K84" s="260"/>
      <c r="L84" s="260"/>
      <c r="M84" s="260"/>
      <c r="N84" s="260"/>
      <c r="O84" s="260"/>
      <c r="P84" s="269"/>
      <c r="Q84" s="260"/>
      <c r="R84" s="260"/>
      <c r="S84" s="260"/>
      <c r="T84" s="260"/>
      <c r="U84" s="260"/>
      <c r="V84" s="260"/>
      <c r="W84" s="260"/>
      <c r="AA84" s="335"/>
      <c r="AB84" s="335"/>
      <c r="AC84" s="335"/>
      <c r="AD84" s="335"/>
      <c r="AE84" s="335"/>
    </row>
    <row r="85" spans="1:36" s="1" customFormat="1" ht="6" hidden="1" customHeight="1">
      <c r="A85" s="260"/>
      <c r="B85" s="260"/>
      <c r="C85" s="260"/>
      <c r="D85" s="260"/>
      <c r="E85" s="260"/>
      <c r="F85" s="260"/>
      <c r="G85" s="260"/>
      <c r="H85" s="268"/>
      <c r="I85" s="260"/>
      <c r="J85" s="260"/>
      <c r="K85" s="260"/>
      <c r="L85" s="260"/>
      <c r="M85" s="260"/>
      <c r="N85" s="260"/>
      <c r="O85" s="260"/>
      <c r="P85" s="269"/>
      <c r="Q85" s="260"/>
      <c r="R85" s="260"/>
      <c r="S85" s="260"/>
      <c r="T85" s="260"/>
      <c r="U85" s="260"/>
      <c r="V85" s="260"/>
      <c r="W85" s="260"/>
      <c r="AA85" s="335"/>
      <c r="AB85" s="335"/>
      <c r="AC85" s="335"/>
      <c r="AD85" s="335"/>
      <c r="AE85" s="335"/>
    </row>
    <row r="86" spans="1:36" s="1" customFormat="1">
      <c r="A86" s="259" t="s">
        <v>83</v>
      </c>
      <c r="B86" s="259"/>
      <c r="C86" s="259"/>
      <c r="D86" s="259"/>
      <c r="E86" s="259"/>
      <c r="F86" s="259"/>
      <c r="G86" s="259"/>
      <c r="H86" s="268"/>
      <c r="I86" s="259" t="s">
        <v>114</v>
      </c>
      <c r="J86" s="259"/>
      <c r="K86" s="259"/>
      <c r="L86" s="259"/>
      <c r="M86" s="259"/>
      <c r="N86" s="259"/>
      <c r="O86" s="259"/>
      <c r="P86" s="269"/>
      <c r="Q86" s="259" t="s">
        <v>45</v>
      </c>
      <c r="R86" s="259"/>
      <c r="S86" s="259"/>
      <c r="T86" s="259"/>
      <c r="U86" s="259"/>
      <c r="V86" s="259"/>
      <c r="W86" s="259"/>
      <c r="AA86" s="335"/>
      <c r="AB86" s="335"/>
      <c r="AC86" s="335"/>
      <c r="AD86" s="335"/>
      <c r="AE86" s="335"/>
    </row>
    <row r="87" spans="1:36" s="1" customFormat="1">
      <c r="A87" s="261"/>
      <c r="B87" s="261"/>
      <c r="C87" s="261"/>
      <c r="D87" s="261"/>
      <c r="E87" s="261"/>
      <c r="F87" s="261"/>
      <c r="G87" s="261"/>
      <c r="H87" s="268"/>
      <c r="I87" s="239"/>
      <c r="J87" s="239"/>
      <c r="K87" s="239"/>
      <c r="L87" s="239"/>
      <c r="M87" s="239"/>
      <c r="N87" s="239"/>
      <c r="O87" s="239"/>
      <c r="P87" s="269"/>
      <c r="Q87" s="239"/>
      <c r="R87" s="239"/>
      <c r="S87" s="239"/>
      <c r="T87" s="239"/>
      <c r="U87" s="239"/>
      <c r="V87" s="239"/>
      <c r="W87" s="239"/>
      <c r="AA87" s="335"/>
      <c r="AB87" s="335"/>
      <c r="AC87" s="335"/>
      <c r="AD87" s="335"/>
      <c r="AE87" s="335"/>
    </row>
    <row r="88" spans="1:36" s="7" customFormat="1" ht="45.75" customHeight="1">
      <c r="A88" s="494" t="s">
        <v>84</v>
      </c>
      <c r="B88" s="494"/>
      <c r="C88" s="258">
        <f>C36</f>
        <v>2022</v>
      </c>
      <c r="D88" s="258">
        <f>D36</f>
        <v>2023</v>
      </c>
      <c r="E88" s="258">
        <f>E36</f>
        <v>2024</v>
      </c>
      <c r="F88" s="258">
        <f>F36</f>
        <v>2025</v>
      </c>
      <c r="G88" s="258">
        <f>G36</f>
        <v>2026</v>
      </c>
      <c r="H88" s="268"/>
      <c r="I88" s="272" t="s">
        <v>247</v>
      </c>
      <c r="J88" s="272"/>
      <c r="K88" s="181" t="str">
        <f>K63</f>
        <v>Бюджет 2010 г.</v>
      </c>
      <c r="L88" s="181" t="str">
        <f>L63</f>
        <v>Бюджет 2011 г.</v>
      </c>
      <c r="M88" s="181" t="str">
        <f>M63</f>
        <v>Базисные расходы 2012 г.</v>
      </c>
      <c r="N88" s="181" t="str">
        <f>N63</f>
        <v>Базисные расходы 2013 г.</v>
      </c>
      <c r="O88" s="181" t="str">
        <f>O63</f>
        <v>Базисные расходы 2014 г.</v>
      </c>
      <c r="P88" s="269"/>
      <c r="Q88" s="272" t="s">
        <v>39</v>
      </c>
      <c r="R88" s="272"/>
      <c r="S88" s="181" t="str">
        <f>S36</f>
        <v>budget 2010</v>
      </c>
      <c r="T88" s="181" t="str">
        <f>T36</f>
        <v>budget 2011</v>
      </c>
      <c r="U88" s="181" t="str">
        <f>U36</f>
        <v>baseline 2012</v>
      </c>
      <c r="V88" s="181" t="str">
        <f>V36</f>
        <v>baseline 2013</v>
      </c>
      <c r="W88" s="181" t="str">
        <f>W36</f>
        <v>baseline 2014</v>
      </c>
      <c r="AA88" s="337"/>
      <c r="AB88" s="337"/>
      <c r="AC88" s="337"/>
      <c r="AD88" s="337"/>
      <c r="AE88" s="337"/>
    </row>
    <row r="89" spans="1:36" s="1" customFormat="1">
      <c r="A89" s="32"/>
      <c r="B89" s="33"/>
      <c r="C89" s="246"/>
      <c r="D89" s="246"/>
      <c r="E89" s="246"/>
      <c r="F89" s="246"/>
      <c r="G89" s="246"/>
      <c r="H89" s="268"/>
      <c r="I89" s="22"/>
      <c r="J89" s="35"/>
      <c r="K89" s="36"/>
      <c r="L89" s="36"/>
      <c r="M89" s="36"/>
      <c r="N89" s="36"/>
      <c r="O89" s="36"/>
      <c r="P89" s="269"/>
      <c r="Q89" s="22"/>
      <c r="R89" s="35"/>
      <c r="S89" s="36"/>
      <c r="T89" s="36"/>
      <c r="U89" s="36"/>
      <c r="V89" s="36"/>
      <c r="W89" s="36"/>
      <c r="AA89" s="335"/>
      <c r="AB89" s="335"/>
      <c r="AC89" s="335"/>
      <c r="AD89" s="335"/>
      <c r="AE89" s="335"/>
    </row>
    <row r="90" spans="1:36" s="1" customFormat="1" ht="15">
      <c r="A90" s="22"/>
      <c r="B90" s="23" t="str">
        <f>B65</f>
        <v>Њамагї</v>
      </c>
      <c r="C90" s="177">
        <f>SUM(C91:C94)</f>
        <v>91314.164999999994</v>
      </c>
      <c r="D90" s="177">
        <f>SUM(D91:D94)</f>
        <v>112720.39599999999</v>
      </c>
      <c r="E90" s="177">
        <f t="shared" ref="E90:G90" si="19">SUM(E91:E94)</f>
        <v>201336.08678000001</v>
      </c>
      <c r="F90" s="177">
        <f t="shared" si="19"/>
        <v>268883.80076572503</v>
      </c>
      <c r="G90" s="177">
        <f t="shared" si="19"/>
        <v>367746.92328997742</v>
      </c>
      <c r="H90" s="268"/>
      <c r="I90" s="22"/>
      <c r="J90" s="23" t="s">
        <v>111</v>
      </c>
      <c r="K90" s="24">
        <f>S90</f>
        <v>91314.164999999994</v>
      </c>
      <c r="L90" s="24">
        <f>T90</f>
        <v>112720.39599999999</v>
      </c>
      <c r="M90" s="24">
        <f>U90</f>
        <v>201336.08678000001</v>
      </c>
      <c r="N90" s="24">
        <f>V90</f>
        <v>268883.80076572503</v>
      </c>
      <c r="O90" s="24">
        <f>W90</f>
        <v>367746.92328997742</v>
      </c>
      <c r="P90" s="269"/>
      <c r="Q90" s="22"/>
      <c r="R90" s="23" t="s">
        <v>41</v>
      </c>
      <c r="S90" s="24">
        <f>C90</f>
        <v>91314.164999999994</v>
      </c>
      <c r="T90" s="24">
        <f>D90</f>
        <v>112720.39599999999</v>
      </c>
      <c r="U90" s="24">
        <f>E90</f>
        <v>201336.08678000001</v>
      </c>
      <c r="V90" s="24">
        <f>F90</f>
        <v>268883.80076572503</v>
      </c>
      <c r="W90" s="24">
        <f>G90</f>
        <v>367746.92328997742</v>
      </c>
      <c r="AA90" s="335"/>
      <c r="AB90" s="335"/>
      <c r="AC90" s="335"/>
      <c r="AD90" s="335"/>
      <c r="AE90" s="335"/>
    </row>
    <row r="91" spans="1:36" s="1" customFormat="1" ht="12.75" customHeight="1">
      <c r="A91" s="37">
        <v>21</v>
      </c>
      <c r="B91" s="200" t="s">
        <v>490</v>
      </c>
      <c r="C91" s="355">
        <v>1816.7080000000001</v>
      </c>
      <c r="D91" s="355">
        <v>2397.8139999999999</v>
      </c>
      <c r="E91" s="27">
        <f>E67</f>
        <v>4595.8101666666662</v>
      </c>
      <c r="F91" s="27">
        <f>F67</f>
        <v>5744.7627083333327</v>
      </c>
      <c r="G91" s="27">
        <f>G67</f>
        <v>7353.2962666666663</v>
      </c>
      <c r="H91" s="268"/>
      <c r="I91" s="25" t="e">
        <f>Q91</f>
        <v>#REF!</v>
      </c>
      <c r="J91" s="18" t="s">
        <v>115</v>
      </c>
      <c r="K91" s="27">
        <f t="shared" ref="K91:O94" si="20">S91</f>
        <v>1816.7080000000001</v>
      </c>
      <c r="L91" s="27">
        <f t="shared" si="20"/>
        <v>2397.8139999999999</v>
      </c>
      <c r="M91" s="27">
        <f t="shared" si="20"/>
        <v>4595.8101666666662</v>
      </c>
      <c r="N91" s="27">
        <f t="shared" si="20"/>
        <v>5744.7627083333327</v>
      </c>
      <c r="O91" s="27">
        <f t="shared" si="20"/>
        <v>7353.2962666666663</v>
      </c>
      <c r="P91" s="269"/>
      <c r="Q91" s="25" t="e">
        <f>#REF!</f>
        <v>#REF!</v>
      </c>
      <c r="R91" s="20" t="s">
        <v>33</v>
      </c>
      <c r="S91" s="27">
        <f t="shared" ref="S91:W94" si="21">C91</f>
        <v>1816.7080000000001</v>
      </c>
      <c r="T91" s="27">
        <f t="shared" si="21"/>
        <v>2397.8139999999999</v>
      </c>
      <c r="U91" s="27">
        <f t="shared" si="21"/>
        <v>4595.8101666666662</v>
      </c>
      <c r="V91" s="27">
        <f t="shared" si="21"/>
        <v>5744.7627083333327</v>
      </c>
      <c r="W91" s="27">
        <f t="shared" si="21"/>
        <v>7353.2962666666663</v>
      </c>
      <c r="AA91" s="335"/>
      <c r="AB91" s="335"/>
      <c r="AC91" s="335"/>
      <c r="AD91" s="335"/>
      <c r="AE91" s="335"/>
    </row>
    <row r="92" spans="1:36" s="1" customFormat="1" ht="15">
      <c r="A92" s="278">
        <v>22</v>
      </c>
      <c r="B92" s="200" t="s">
        <v>491</v>
      </c>
      <c r="C92" s="355">
        <v>89212.425000000003</v>
      </c>
      <c r="D92" s="355">
        <v>109949.208</v>
      </c>
      <c r="E92" s="27">
        <f t="shared" ref="E92" si="22">E71</f>
        <v>196076.08760000003</v>
      </c>
      <c r="F92" s="27">
        <f t="shared" ref="F92:G92" si="23">F71</f>
        <v>262251.76716500008</v>
      </c>
      <c r="G92" s="27">
        <f t="shared" si="23"/>
        <v>359180.0203091841</v>
      </c>
      <c r="H92" s="268"/>
      <c r="I92" s="25">
        <f>Q92</f>
        <v>21</v>
      </c>
      <c r="J92" s="18" t="s">
        <v>116</v>
      </c>
      <c r="K92" s="27">
        <f t="shared" si="20"/>
        <v>89212.425000000003</v>
      </c>
      <c r="L92" s="27">
        <f t="shared" si="20"/>
        <v>109949.208</v>
      </c>
      <c r="M92" s="27">
        <f t="shared" si="20"/>
        <v>196076.08760000003</v>
      </c>
      <c r="N92" s="27">
        <f t="shared" si="20"/>
        <v>262251.76716500008</v>
      </c>
      <c r="O92" s="27">
        <f t="shared" si="20"/>
        <v>359180.0203091841</v>
      </c>
      <c r="P92" s="269"/>
      <c r="Q92" s="25">
        <f>A91</f>
        <v>21</v>
      </c>
      <c r="R92" s="20" t="s">
        <v>34</v>
      </c>
      <c r="S92" s="27">
        <f t="shared" si="21"/>
        <v>89212.425000000003</v>
      </c>
      <c r="T92" s="27">
        <f t="shared" si="21"/>
        <v>109949.208</v>
      </c>
      <c r="U92" s="27">
        <f t="shared" si="21"/>
        <v>196076.08760000003</v>
      </c>
      <c r="V92" s="27">
        <f t="shared" si="21"/>
        <v>262251.76716500008</v>
      </c>
      <c r="W92" s="27">
        <f t="shared" si="21"/>
        <v>359180.0203091841</v>
      </c>
      <c r="AA92" s="326">
        <v>1592625</v>
      </c>
      <c r="AB92" s="326">
        <v>1888118</v>
      </c>
      <c r="AC92" s="335"/>
      <c r="AD92" s="335"/>
      <c r="AE92" s="335"/>
    </row>
    <row r="93" spans="1:36" s="1" customFormat="1" ht="15">
      <c r="A93" s="37">
        <v>27</v>
      </c>
      <c r="B93" s="200" t="s">
        <v>492</v>
      </c>
      <c r="C93" s="355">
        <v>12.632</v>
      </c>
      <c r="D93" s="355">
        <v>35.598999999999997</v>
      </c>
      <c r="E93" s="27">
        <f>E75</f>
        <v>61.823596666666667</v>
      </c>
      <c r="F93" s="27">
        <f>F75</f>
        <v>81.607147600000005</v>
      </c>
      <c r="G93" s="27">
        <f>G75</f>
        <v>110.16964926000001</v>
      </c>
      <c r="H93" s="268"/>
      <c r="I93" s="25"/>
      <c r="J93" s="18"/>
      <c r="K93" s="27"/>
      <c r="L93" s="27"/>
      <c r="M93" s="27"/>
      <c r="N93" s="27"/>
      <c r="O93" s="27"/>
      <c r="P93" s="269"/>
      <c r="Q93" s="25"/>
      <c r="R93" s="20"/>
      <c r="S93" s="27"/>
      <c r="T93" s="27"/>
      <c r="U93" s="27"/>
      <c r="V93" s="27"/>
      <c r="W93" s="27"/>
      <c r="AA93" s="326">
        <v>76172614</v>
      </c>
      <c r="AB93" s="326">
        <v>89822234</v>
      </c>
      <c r="AC93" s="335"/>
      <c r="AD93" s="335"/>
      <c r="AE93" s="335"/>
      <c r="AJ93" s="1" t="s">
        <v>369</v>
      </c>
    </row>
    <row r="94" spans="1:36" s="1" customFormat="1" ht="30">
      <c r="A94" s="37">
        <v>28</v>
      </c>
      <c r="B94" s="200" t="s">
        <v>493</v>
      </c>
      <c r="C94" s="362">
        <v>272.39999999999998</v>
      </c>
      <c r="D94" s="362">
        <v>337.77499999999998</v>
      </c>
      <c r="E94" s="27">
        <f>E79</f>
        <v>602.36541666666665</v>
      </c>
      <c r="F94" s="27">
        <f>F79</f>
        <v>805.66374479166666</v>
      </c>
      <c r="G94" s="27">
        <f>G79</f>
        <v>1103.4370648666666</v>
      </c>
      <c r="H94" s="268"/>
      <c r="I94" s="25">
        <f>Q94</f>
        <v>28</v>
      </c>
      <c r="J94" s="20" t="s">
        <v>10</v>
      </c>
      <c r="K94" s="27">
        <f t="shared" si="20"/>
        <v>272.39999999999998</v>
      </c>
      <c r="L94" s="27">
        <f t="shared" si="20"/>
        <v>337.77499999999998</v>
      </c>
      <c r="M94" s="27">
        <f t="shared" si="20"/>
        <v>602.36541666666665</v>
      </c>
      <c r="N94" s="27">
        <f t="shared" si="20"/>
        <v>805.66374479166666</v>
      </c>
      <c r="O94" s="27">
        <f t="shared" si="20"/>
        <v>1103.4370648666666</v>
      </c>
      <c r="P94" s="269"/>
      <c r="Q94" s="25">
        <f>A94</f>
        <v>28</v>
      </c>
      <c r="R94" s="20" t="s">
        <v>46</v>
      </c>
      <c r="S94" s="27">
        <f t="shared" si="21"/>
        <v>272.39999999999998</v>
      </c>
      <c r="T94" s="27">
        <f t="shared" si="21"/>
        <v>337.77499999999998</v>
      </c>
      <c r="U94" s="27">
        <f t="shared" si="21"/>
        <v>602.36541666666665</v>
      </c>
      <c r="V94" s="27">
        <f t="shared" si="21"/>
        <v>805.66374479166666</v>
      </c>
      <c r="W94" s="27">
        <f t="shared" si="21"/>
        <v>1103.4370648666666</v>
      </c>
      <c r="AA94" s="326">
        <v>220278</v>
      </c>
      <c r="AB94" s="326">
        <v>300278</v>
      </c>
      <c r="AC94" s="335"/>
      <c r="AD94" s="335"/>
      <c r="AE94" s="335"/>
    </row>
    <row r="95" spans="1:36" ht="12" customHeight="1">
      <c r="A95" s="270"/>
      <c r="B95" s="270"/>
      <c r="C95" s="270"/>
      <c r="D95" s="270"/>
      <c r="E95" s="270"/>
      <c r="F95" s="270"/>
      <c r="G95" s="270"/>
      <c r="H95" s="268"/>
      <c r="I95" s="271"/>
      <c r="J95" s="271"/>
      <c r="K95" s="271"/>
      <c r="L95" s="271"/>
      <c r="M95" s="271"/>
      <c r="N95" s="271"/>
      <c r="O95" s="271"/>
      <c r="P95" s="269"/>
      <c r="Q95" s="271"/>
      <c r="R95" s="271"/>
      <c r="S95" s="271"/>
      <c r="T95" s="271"/>
      <c r="U95" s="271"/>
      <c r="V95" s="271"/>
      <c r="W95" s="271"/>
      <c r="AA95" s="326">
        <v>156745</v>
      </c>
      <c r="AB95" s="326">
        <v>398125</v>
      </c>
    </row>
    <row r="96" spans="1:36" s="1" customFormat="1">
      <c r="A96" s="259" t="s">
        <v>87</v>
      </c>
      <c r="B96" s="259"/>
      <c r="C96" s="259"/>
      <c r="D96" s="259"/>
      <c r="E96" s="259"/>
      <c r="F96" s="259"/>
      <c r="G96" s="259"/>
      <c r="H96" s="268"/>
      <c r="I96" s="259" t="s">
        <v>124</v>
      </c>
      <c r="J96" s="259"/>
      <c r="K96" s="259"/>
      <c r="L96" s="259"/>
      <c r="M96" s="259"/>
      <c r="N96" s="259"/>
      <c r="O96" s="259"/>
      <c r="P96" s="269"/>
      <c r="Q96" s="259" t="s">
        <v>70</v>
      </c>
      <c r="R96" s="259"/>
      <c r="S96" s="259"/>
      <c r="T96" s="259"/>
      <c r="U96" s="259"/>
      <c r="V96" s="259"/>
      <c r="W96" s="259"/>
      <c r="AA96" s="335"/>
      <c r="AB96" s="335"/>
      <c r="AC96" s="335"/>
      <c r="AD96" s="335"/>
      <c r="AE96" s="335"/>
    </row>
    <row r="97" spans="2:25">
      <c r="H97" s="268"/>
      <c r="P97" s="269"/>
    </row>
    <row r="98" spans="2:25">
      <c r="H98" s="268"/>
      <c r="P98" s="269"/>
    </row>
    <row r="99" spans="2:25">
      <c r="B99" s="186"/>
      <c r="C99" s="185"/>
      <c r="D99" s="185"/>
      <c r="E99" s="244"/>
      <c r="H99" s="268"/>
      <c r="P99" s="269"/>
    </row>
    <row r="100" spans="2:25" ht="14.5" hidden="1" customHeight="1">
      <c r="B100" s="211" t="s">
        <v>266</v>
      </c>
      <c r="C100" s="221"/>
      <c r="D100" s="221">
        <v>43959357</v>
      </c>
      <c r="E100" s="245"/>
      <c r="F100" s="245">
        <v>2022</v>
      </c>
      <c r="G100" s="192">
        <v>2023</v>
      </c>
      <c r="H100" s="268"/>
      <c r="P100" s="269"/>
    </row>
    <row r="101" spans="2:25" ht="14" hidden="1" customHeight="1">
      <c r="B101" s="212" t="s">
        <v>262</v>
      </c>
      <c r="C101"/>
      <c r="D101">
        <v>27065819</v>
      </c>
      <c r="E101" s="245">
        <v>21</v>
      </c>
      <c r="F101" s="27">
        <v>77000.800000000003</v>
      </c>
      <c r="G101" s="27">
        <v>88292</v>
      </c>
      <c r="H101" s="268"/>
      <c r="P101" s="269"/>
      <c r="Y101" s="213"/>
    </row>
    <row r="102" spans="2:25" ht="14" hidden="1" customHeight="1">
      <c r="B102" s="212" t="s">
        <v>263</v>
      </c>
      <c r="C102"/>
      <c r="D102">
        <v>13979329</v>
      </c>
      <c r="E102" s="245">
        <v>22</v>
      </c>
      <c r="F102" s="27">
        <v>96401</v>
      </c>
      <c r="G102" s="27">
        <v>113679</v>
      </c>
      <c r="H102" s="268"/>
      <c r="P102" s="269"/>
      <c r="Y102" s="213"/>
    </row>
    <row r="103" spans="2:25" ht="14" hidden="1" customHeight="1">
      <c r="B103" s="212" t="s">
        <v>264</v>
      </c>
      <c r="C103"/>
      <c r="D103">
        <v>31760</v>
      </c>
      <c r="E103" s="245">
        <v>27</v>
      </c>
      <c r="F103" s="27">
        <v>5855</v>
      </c>
      <c r="G103" s="27">
        <v>5908</v>
      </c>
      <c r="H103" s="268"/>
      <c r="P103" s="269"/>
      <c r="Y103" s="213"/>
    </row>
    <row r="104" spans="2:25" ht="14" hidden="1" customHeight="1">
      <c r="B104" s="212" t="s">
        <v>265</v>
      </c>
      <c r="C104"/>
      <c r="D104">
        <v>2882449</v>
      </c>
      <c r="E104" s="245">
        <v>28</v>
      </c>
      <c r="F104" s="27">
        <v>3924</v>
      </c>
      <c r="G104" s="27">
        <v>6271.5</v>
      </c>
      <c r="H104" s="268"/>
      <c r="P104" s="269"/>
      <c r="Y104" s="213"/>
    </row>
    <row r="105" spans="2:25" ht="14" hidden="1" customHeight="1">
      <c r="B105" s="186"/>
      <c r="C105" s="185"/>
      <c r="D105" s="185"/>
      <c r="E105" s="245"/>
      <c r="F105" s="242">
        <f>SUM(F101:F104)</f>
        <v>183180.79999999999</v>
      </c>
      <c r="G105" s="242">
        <f>SUM(G101:G104)</f>
        <v>214150.5</v>
      </c>
      <c r="H105" s="268"/>
      <c r="P105" s="269"/>
      <c r="Y105" s="242"/>
    </row>
    <row r="106" spans="2:25" ht="14.5" hidden="1" customHeight="1">
      <c r="B106" s="211" t="s">
        <v>267</v>
      </c>
      <c r="C106" s="226">
        <v>42918818</v>
      </c>
      <c r="D106" s="221">
        <v>759209</v>
      </c>
      <c r="E106" s="245"/>
      <c r="F106" s="245"/>
      <c r="G106" s="192"/>
      <c r="H106" s="268"/>
      <c r="P106" s="269"/>
    </row>
    <row r="107" spans="2:25" ht="14" hidden="1" customHeight="1">
      <c r="B107" s="212" t="s">
        <v>262</v>
      </c>
      <c r="C107" s="225">
        <v>26318735</v>
      </c>
      <c r="D107">
        <v>519474</v>
      </c>
      <c r="E107" s="245"/>
      <c r="F107" s="245"/>
      <c r="G107" s="192"/>
      <c r="H107" s="268"/>
      <c r="P107" s="269"/>
    </row>
    <row r="108" spans="2:25" ht="14" hidden="1" customHeight="1">
      <c r="B108" s="212" t="s">
        <v>263</v>
      </c>
      <c r="C108" s="225">
        <v>13862037</v>
      </c>
      <c r="D108">
        <v>204035</v>
      </c>
      <c r="E108" s="245"/>
      <c r="F108" s="245"/>
      <c r="G108" s="192"/>
      <c r="H108" s="268"/>
      <c r="P108" s="269"/>
    </row>
    <row r="109" spans="2:25" ht="14" hidden="1" customHeight="1">
      <c r="B109" s="212" t="s">
        <v>264</v>
      </c>
      <c r="C109" s="225">
        <v>25500</v>
      </c>
      <c r="D109">
        <v>0</v>
      </c>
      <c r="E109" s="245"/>
      <c r="F109" s="245"/>
      <c r="G109" s="192"/>
      <c r="H109" s="268"/>
      <c r="P109" s="269"/>
    </row>
    <row r="110" spans="2:25" ht="14" hidden="1" customHeight="1">
      <c r="B110" s="212" t="s">
        <v>265</v>
      </c>
      <c r="C110" s="225">
        <v>2712546</v>
      </c>
      <c r="D110">
        <v>35700</v>
      </c>
      <c r="E110" s="245"/>
      <c r="F110" s="245"/>
      <c r="G110" s="192"/>
      <c r="H110" s="268"/>
      <c r="P110" s="269"/>
    </row>
    <row r="111" spans="2:25" ht="14" hidden="1" customHeight="1">
      <c r="B111" s="212" t="s">
        <v>268</v>
      </c>
      <c r="C111" s="225">
        <v>0</v>
      </c>
      <c r="D111">
        <v>0</v>
      </c>
      <c r="E111" s="245"/>
      <c r="F111" s="245"/>
      <c r="G111" s="192"/>
      <c r="H111" s="268"/>
      <c r="P111" s="269"/>
    </row>
    <row r="112" spans="2:25" ht="14" hidden="1" customHeight="1">
      <c r="C112" s="192"/>
      <c r="D112" s="192"/>
      <c r="E112" s="245"/>
      <c r="F112" s="245">
        <v>2016</v>
      </c>
      <c r="G112" s="192">
        <v>2017</v>
      </c>
      <c r="H112" s="268"/>
      <c r="P112" s="269"/>
      <c r="Y112" s="15">
        <v>2018</v>
      </c>
    </row>
    <row r="113" spans="2:25" hidden="1">
      <c r="F113" s="222">
        <f>SUM(C115,C121,C126,C131,C136,C141,C146,C151,C156,C161,C166,C171,C176,C181,C186,C191,C196,C201,C206,C211,C216,C221,C226,C231,C236,C241,C246,C251,C256,C261,C266,C271,C276,C281,C286,C291,C296,C301,C306,C311,C316,C321,C326,C331,C336,C341,C346,C351,C356,C361,C366,C371,C376,C381,C386,C391,C396,C401,C406,C411,C416)</f>
        <v>57631807</v>
      </c>
      <c r="G113" s="222">
        <f>SUM(D121,D126,D131,D136,D141,D146,D151,D156,D161,D166,D171,D176,D181,D186,D191,D196,D201,D206,D211,D216,D221,D226,D231,D236,D241,D246,D251,D256,D261,D266,D271,D276,D281,D286,D291,D296,D301,D306,D311,D316,D321,D326,D331,D336,D341,D346,D351,D356,D361,D366,D371,D376,D381,D386,D391,D396,D401,D406,D411,D416)</f>
        <v>58739610</v>
      </c>
      <c r="Y113" s="213">
        <v>62289410</v>
      </c>
    </row>
    <row r="114" spans="2:25" hidden="1">
      <c r="B114" s="250" t="s">
        <v>281</v>
      </c>
      <c r="C114" s="249">
        <v>1016888</v>
      </c>
      <c r="D114" s="249">
        <v>0</v>
      </c>
      <c r="E114" s="243">
        <v>21</v>
      </c>
      <c r="F114" s="222">
        <f>SUM(C116,C122,C127,C132,C137,C142,C147,C152,C157,C162,C167,C172,C177,C182,C187,C192,C197,C202,C207,C212,C217,C222,C227,C232,C237,C242,C247,C252,C257,C262,C267,C272,C277,C282,C287,C292,C297,C302,C307,C312,C317,C322,C327,C332,C337,C342,C347,C352,C357,C362,C367,C372,C377,C382,C387,C392,C397,C402,C407,C412,C417)</f>
        <v>41727535</v>
      </c>
      <c r="G114" s="222">
        <f>SUM(D116,D122,D127,D132,D137,D142,D147,D152,D157,D162,D167,D172,D177,D182,D187,D192,D197,D202,D207,D212,D217,D222,D227,D232,D237,D242,D247,D252,D257,D262,D267,D272,D277,D282,D287,D292,D297,D302,D307,D312,D317,D322,D327,D332,D337,D342,D347,D352,D357,D362,D367,D372,D377,D382,D387,D392,D397,D402,D407,D412,D417)</f>
        <v>43729625</v>
      </c>
      <c r="Y114" s="213">
        <v>44540545</v>
      </c>
    </row>
    <row r="115" spans="2:25" ht="24" hidden="1">
      <c r="B115" s="251" t="s">
        <v>286</v>
      </c>
      <c r="C115" s="248">
        <v>1016888</v>
      </c>
      <c r="D115" s="248">
        <v>0</v>
      </c>
      <c r="E115" s="243">
        <v>22</v>
      </c>
      <c r="F115" s="222">
        <f t="shared" ref="F115:G117" si="24">SUM(C117,C123,C128,C133,C138,C143,C148,C153,C158,C163,C168,C173,C178,C183,C188,C193,C198,C203,C208,C213,C218,C223,C228,C233,C238,C243,C248,C253,C258,C263,C268,C273,C278,C283,C288,C293,C298,C303,C308,C313,C318,C323,C328,C333,C338,C343,C348,C353,C358,C363,C368,C373,C378,C383,C388,C393,C398,C403,C408,C413,C418)</f>
        <v>12997509</v>
      </c>
      <c r="G115" s="222">
        <f t="shared" si="24"/>
        <v>12801931</v>
      </c>
      <c r="Y115" s="213">
        <v>14717116</v>
      </c>
    </row>
    <row r="116" spans="2:25" ht="24" hidden="1">
      <c r="B116" s="247" t="s">
        <v>284</v>
      </c>
      <c r="C116" s="248">
        <v>760500</v>
      </c>
      <c r="D116" s="248">
        <v>0</v>
      </c>
      <c r="E116" s="243">
        <v>27</v>
      </c>
      <c r="F116" s="222">
        <f t="shared" si="24"/>
        <v>597650</v>
      </c>
      <c r="G116" s="222">
        <f t="shared" si="24"/>
        <v>533337</v>
      </c>
      <c r="Y116" s="213">
        <v>596133</v>
      </c>
    </row>
    <row r="117" spans="2:25" hidden="1">
      <c r="B117" s="247" t="s">
        <v>282</v>
      </c>
      <c r="C117" s="248">
        <v>209980</v>
      </c>
      <c r="D117" s="248">
        <v>0</v>
      </c>
      <c r="E117" s="243">
        <v>28</v>
      </c>
      <c r="F117" s="222">
        <f t="shared" si="24"/>
        <v>2309113</v>
      </c>
      <c r="G117" s="222">
        <f t="shared" si="24"/>
        <v>1674717</v>
      </c>
      <c r="Y117" s="213">
        <v>2435616</v>
      </c>
    </row>
    <row r="118" spans="2:25" hidden="1">
      <c r="B118" s="247" t="s">
        <v>283</v>
      </c>
      <c r="C118" s="248">
        <v>9959</v>
      </c>
      <c r="D118" s="248">
        <v>0</v>
      </c>
      <c r="F118" s="222">
        <f>SUM(F114:F117)</f>
        <v>57631807</v>
      </c>
      <c r="G118" s="222">
        <f>SUM(G114:G117)</f>
        <v>58739610</v>
      </c>
      <c r="Y118" s="15">
        <f>SUM(Y114:Y117)</f>
        <v>62289410</v>
      </c>
    </row>
    <row r="119" spans="2:25" ht="24" hidden="1">
      <c r="B119" s="247" t="s">
        <v>285</v>
      </c>
      <c r="C119" s="248">
        <v>36449</v>
      </c>
      <c r="D119" s="248">
        <v>0</v>
      </c>
    </row>
    <row r="120" spans="2:25" hidden="1">
      <c r="B120" s="250" t="s">
        <v>280</v>
      </c>
      <c r="C120" s="249">
        <f>SUM(C121+C126+C131+C136+C141+C146+C151+C156+C161+C166+C171+C176+C181+C186+C191+C196+C201+C206+C211+C216+C221+C226+C231+C236+C241+C246+C251+C256+C261+C266+C271+C276+C281+C286+C291+C296+C301+C306+C311+C316+C321+C326+C331+C336+C341+C346+C351+C356+C361+C366+C371+C376+C381+C386+C391+C396+C401+C406+C411+C416)</f>
        <v>56614919</v>
      </c>
      <c r="D120" s="249">
        <f>SUM(D121+D126+D131+D136+D141+D146+D151+D156+D161+D166+D171+D176+D181+D186+D191+D196+D201+D206+D211+D216+D221+D226+D231+D236+D241+D246+D251+D256+D261+D266+D271+D276+D281+D286+D291+D296+D301+D306+D311+D316+D321+D326+D331+D336+D341+D346+D351+D356+D361+D366+D371+D376+D381+D386+D391+D396+D401+D406+D411+D416)</f>
        <v>58739610</v>
      </c>
      <c r="F120" s="249"/>
    </row>
    <row r="121" spans="2:25" ht="27" hidden="1" customHeight="1">
      <c r="B121" s="251" t="s">
        <v>287</v>
      </c>
      <c r="C121" s="248">
        <f>SUM(C122:C125)</f>
        <v>1179408</v>
      </c>
      <c r="D121" s="248">
        <f>SUM(D122:D125)</f>
        <v>1491011</v>
      </c>
    </row>
    <row r="122" spans="2:25" ht="24" hidden="1">
      <c r="B122" s="247" t="s">
        <v>284</v>
      </c>
      <c r="C122" s="248">
        <v>914030</v>
      </c>
      <c r="D122" s="248">
        <v>993433</v>
      </c>
    </row>
    <row r="123" spans="2:25" hidden="1">
      <c r="B123" s="247" t="s">
        <v>282</v>
      </c>
      <c r="C123" s="248">
        <v>213536</v>
      </c>
      <c r="D123" s="248">
        <v>437558</v>
      </c>
    </row>
    <row r="124" spans="2:25" hidden="1">
      <c r="B124" s="247" t="s">
        <v>283</v>
      </c>
      <c r="C124" s="248">
        <v>11842</v>
      </c>
      <c r="D124" s="248">
        <v>15020</v>
      </c>
    </row>
    <row r="125" spans="2:25" ht="24" hidden="1">
      <c r="B125" s="247" t="s">
        <v>285</v>
      </c>
      <c r="C125" s="248">
        <v>40000</v>
      </c>
      <c r="D125" s="248">
        <v>45000</v>
      </c>
    </row>
    <row r="126" spans="2:25" ht="24" hidden="1">
      <c r="B126" s="251" t="s">
        <v>288</v>
      </c>
      <c r="C126" s="248">
        <f>SUM(C127:C130)</f>
        <v>1403515</v>
      </c>
      <c r="D126" s="248">
        <f>SUM(D127:D130)</f>
        <v>1499675</v>
      </c>
    </row>
    <row r="127" spans="2:25" ht="24" hidden="1">
      <c r="B127" s="247" t="s">
        <v>284</v>
      </c>
      <c r="C127" s="248">
        <v>1036007</v>
      </c>
      <c r="D127" s="248">
        <v>1125107</v>
      </c>
    </row>
    <row r="128" spans="2:25" hidden="1">
      <c r="B128" s="247" t="s">
        <v>282</v>
      </c>
      <c r="C128" s="248">
        <v>291751</v>
      </c>
      <c r="D128" s="248">
        <v>312888</v>
      </c>
    </row>
    <row r="129" spans="1:31" hidden="1">
      <c r="B129" s="247" t="s">
        <v>283</v>
      </c>
      <c r="C129" s="248">
        <v>19382</v>
      </c>
      <c r="D129" s="248">
        <v>20305</v>
      </c>
    </row>
    <row r="130" spans="1:31" ht="24" hidden="1">
      <c r="B130" s="247" t="s">
        <v>285</v>
      </c>
      <c r="C130" s="248">
        <v>56375</v>
      </c>
      <c r="D130" s="248">
        <v>41375</v>
      </c>
    </row>
    <row r="131" spans="1:31" ht="24" hidden="1">
      <c r="B131" s="251" t="s">
        <v>289</v>
      </c>
      <c r="C131" s="248">
        <f>SUM(C132:C135)</f>
        <v>1572446</v>
      </c>
      <c r="D131" s="248">
        <f>SUM(D132:D135)</f>
        <v>1721019</v>
      </c>
    </row>
    <row r="132" spans="1:31" s="243" customFormat="1" ht="24" hidden="1">
      <c r="A132" s="15"/>
      <c r="B132" s="247" t="s">
        <v>284</v>
      </c>
      <c r="C132" s="248">
        <v>1174889</v>
      </c>
      <c r="D132" s="248">
        <v>1269701</v>
      </c>
      <c r="G132" s="15"/>
      <c r="H132" s="14"/>
      <c r="I132" s="15"/>
      <c r="J132" s="15"/>
      <c r="K132" s="15"/>
      <c r="L132" s="15"/>
      <c r="M132" s="15"/>
      <c r="N132" s="15"/>
      <c r="O132" s="15"/>
      <c r="P132" s="15"/>
      <c r="Q132" s="15"/>
      <c r="R132" s="15"/>
      <c r="S132" s="15"/>
      <c r="T132" s="15"/>
      <c r="U132" s="15"/>
      <c r="V132" s="15"/>
      <c r="W132" s="15"/>
      <c r="X132" s="15"/>
      <c r="Y132" s="15"/>
      <c r="Z132" s="15"/>
      <c r="AA132" s="185"/>
      <c r="AB132" s="185"/>
      <c r="AC132" s="185"/>
      <c r="AD132" s="244"/>
      <c r="AE132" s="244"/>
    </row>
    <row r="133" spans="1:31" s="243" customFormat="1" hidden="1">
      <c r="A133" s="15"/>
      <c r="B133" s="247" t="s">
        <v>282</v>
      </c>
      <c r="C133" s="248">
        <v>310416</v>
      </c>
      <c r="D133" s="248">
        <v>352040</v>
      </c>
      <c r="G133" s="15"/>
      <c r="H133" s="14"/>
      <c r="I133" s="15"/>
      <c r="J133" s="15"/>
      <c r="K133" s="15"/>
      <c r="L133" s="15"/>
      <c r="M133" s="15"/>
      <c r="N133" s="15"/>
      <c r="O133" s="15"/>
      <c r="P133" s="15"/>
      <c r="Q133" s="15"/>
      <c r="R133" s="15"/>
      <c r="S133" s="15"/>
      <c r="T133" s="15"/>
      <c r="U133" s="15"/>
      <c r="V133" s="15"/>
      <c r="W133" s="15"/>
      <c r="X133" s="15"/>
      <c r="Y133" s="15"/>
      <c r="Z133" s="15"/>
      <c r="AA133" s="185"/>
      <c r="AB133" s="185"/>
      <c r="AC133" s="185"/>
      <c r="AD133" s="244"/>
      <c r="AE133" s="244"/>
    </row>
    <row r="134" spans="1:31" s="243" customFormat="1" hidden="1">
      <c r="A134" s="15"/>
      <c r="B134" s="247" t="s">
        <v>283</v>
      </c>
      <c r="C134" s="248">
        <v>23141</v>
      </c>
      <c r="D134" s="248">
        <v>27028</v>
      </c>
      <c r="G134" s="15"/>
      <c r="H134" s="14"/>
      <c r="I134" s="15"/>
      <c r="J134" s="15"/>
      <c r="K134" s="15"/>
      <c r="L134" s="15"/>
      <c r="M134" s="15"/>
      <c r="N134" s="15"/>
      <c r="O134" s="15"/>
      <c r="P134" s="15"/>
      <c r="Q134" s="15"/>
      <c r="R134" s="15"/>
      <c r="S134" s="15"/>
      <c r="T134" s="15"/>
      <c r="U134" s="15"/>
      <c r="V134" s="15"/>
      <c r="W134" s="15"/>
      <c r="X134" s="15"/>
      <c r="Y134" s="15"/>
      <c r="Z134" s="15"/>
      <c r="AA134" s="185"/>
      <c r="AB134" s="185"/>
      <c r="AC134" s="185"/>
      <c r="AD134" s="244"/>
      <c r="AE134" s="244"/>
    </row>
    <row r="135" spans="1:31" s="243" customFormat="1" ht="24" hidden="1">
      <c r="A135" s="15"/>
      <c r="B135" s="247" t="s">
        <v>285</v>
      </c>
      <c r="C135" s="248">
        <v>64000</v>
      </c>
      <c r="D135" s="248">
        <v>72250</v>
      </c>
      <c r="G135" s="15"/>
      <c r="H135" s="14"/>
      <c r="I135" s="15"/>
      <c r="J135" s="15"/>
      <c r="K135" s="15"/>
      <c r="L135" s="15"/>
      <c r="M135" s="15"/>
      <c r="N135" s="15"/>
      <c r="O135" s="15"/>
      <c r="P135" s="15"/>
      <c r="Q135" s="15"/>
      <c r="R135" s="15"/>
      <c r="S135" s="15"/>
      <c r="T135" s="15"/>
      <c r="U135" s="15"/>
      <c r="V135" s="15"/>
      <c r="W135" s="15"/>
      <c r="X135" s="15"/>
      <c r="Y135" s="15"/>
      <c r="Z135" s="15"/>
      <c r="AA135" s="185"/>
      <c r="AB135" s="185"/>
      <c r="AC135" s="185"/>
      <c r="AD135" s="244"/>
      <c r="AE135" s="244"/>
    </row>
    <row r="136" spans="1:31" s="243" customFormat="1" ht="24" hidden="1">
      <c r="A136" s="15"/>
      <c r="B136" s="251" t="s">
        <v>290</v>
      </c>
      <c r="C136" s="248">
        <f>SUM(C137:C140)</f>
        <v>834050</v>
      </c>
      <c r="D136" s="248">
        <f>SUM(D137:D140)</f>
        <v>948179</v>
      </c>
      <c r="G136" s="15"/>
      <c r="H136" s="14"/>
      <c r="I136" s="15"/>
      <c r="J136" s="15"/>
      <c r="K136" s="15"/>
      <c r="L136" s="15"/>
      <c r="M136" s="15"/>
      <c r="N136" s="15"/>
      <c r="O136" s="15"/>
      <c r="P136" s="15"/>
      <c r="Q136" s="15"/>
      <c r="R136" s="15"/>
      <c r="S136" s="15"/>
      <c r="T136" s="15"/>
      <c r="U136" s="15"/>
      <c r="V136" s="15"/>
      <c r="W136" s="15"/>
      <c r="X136" s="15"/>
      <c r="Y136" s="15"/>
      <c r="Z136" s="15"/>
      <c r="AA136" s="185"/>
      <c r="AB136" s="185"/>
      <c r="AC136" s="185"/>
      <c r="AD136" s="244"/>
      <c r="AE136" s="244"/>
    </row>
    <row r="137" spans="1:31" s="243" customFormat="1" ht="24" hidden="1">
      <c r="A137" s="15"/>
      <c r="B137" s="247" t="s">
        <v>284</v>
      </c>
      <c r="C137" s="248">
        <v>675301</v>
      </c>
      <c r="D137" s="248">
        <v>735395</v>
      </c>
      <c r="G137" s="15"/>
      <c r="H137" s="14"/>
      <c r="I137" s="15"/>
      <c r="J137" s="15"/>
      <c r="K137" s="15"/>
      <c r="L137" s="15"/>
      <c r="M137" s="15"/>
      <c r="N137" s="15"/>
      <c r="O137" s="15"/>
      <c r="P137" s="15"/>
      <c r="Q137" s="15"/>
      <c r="R137" s="15"/>
      <c r="S137" s="15"/>
      <c r="T137" s="15"/>
      <c r="U137" s="15"/>
      <c r="V137" s="15"/>
      <c r="W137" s="15"/>
      <c r="X137" s="15"/>
      <c r="Y137" s="15"/>
      <c r="Z137" s="15"/>
      <c r="AA137" s="185"/>
      <c r="AB137" s="185"/>
      <c r="AC137" s="185"/>
      <c r="AD137" s="244"/>
      <c r="AE137" s="244"/>
    </row>
    <row r="138" spans="1:31" s="243" customFormat="1" hidden="1">
      <c r="A138" s="15"/>
      <c r="B138" s="247" t="s">
        <v>282</v>
      </c>
      <c r="C138" s="248">
        <v>117615</v>
      </c>
      <c r="D138" s="248">
        <v>154278</v>
      </c>
      <c r="G138" s="15"/>
      <c r="H138" s="14"/>
      <c r="I138" s="15"/>
      <c r="J138" s="15"/>
      <c r="K138" s="15"/>
      <c r="L138" s="15"/>
      <c r="M138" s="15"/>
      <c r="N138" s="15"/>
      <c r="O138" s="15"/>
      <c r="P138" s="15"/>
      <c r="Q138" s="15"/>
      <c r="R138" s="15"/>
      <c r="S138" s="15"/>
      <c r="T138" s="15"/>
      <c r="U138" s="15"/>
      <c r="V138" s="15"/>
      <c r="W138" s="15"/>
      <c r="X138" s="15"/>
      <c r="Y138" s="15"/>
      <c r="Z138" s="15"/>
      <c r="AA138" s="185"/>
      <c r="AB138" s="185"/>
      <c r="AC138" s="185"/>
      <c r="AD138" s="244"/>
      <c r="AE138" s="244"/>
    </row>
    <row r="139" spans="1:31" s="243" customFormat="1" hidden="1">
      <c r="A139" s="15"/>
      <c r="B139" s="247" t="s">
        <v>283</v>
      </c>
      <c r="C139" s="248">
        <v>3941</v>
      </c>
      <c r="D139" s="248">
        <v>5313</v>
      </c>
      <c r="G139" s="15"/>
      <c r="H139" s="14"/>
      <c r="I139" s="15"/>
      <c r="J139" s="15"/>
      <c r="K139" s="15"/>
      <c r="L139" s="15"/>
      <c r="M139" s="15"/>
      <c r="N139" s="15"/>
      <c r="O139" s="15"/>
      <c r="P139" s="15"/>
      <c r="Q139" s="15"/>
      <c r="R139" s="15"/>
      <c r="S139" s="15"/>
      <c r="T139" s="15"/>
      <c r="U139" s="15"/>
      <c r="V139" s="15"/>
      <c r="W139" s="15"/>
      <c r="X139" s="15"/>
      <c r="Y139" s="15"/>
      <c r="Z139" s="15"/>
      <c r="AA139" s="185"/>
      <c r="AB139" s="185"/>
      <c r="AC139" s="185"/>
      <c r="AD139" s="244"/>
      <c r="AE139" s="244"/>
    </row>
    <row r="140" spans="1:31" s="243" customFormat="1" ht="24" hidden="1">
      <c r="A140" s="15"/>
      <c r="B140" s="247" t="s">
        <v>285</v>
      </c>
      <c r="C140" s="248">
        <v>37193</v>
      </c>
      <c r="D140" s="248">
        <v>53193</v>
      </c>
      <c r="G140" s="15"/>
      <c r="H140" s="14"/>
      <c r="I140" s="15"/>
      <c r="J140" s="15"/>
      <c r="K140" s="15"/>
      <c r="L140" s="15"/>
      <c r="M140" s="15"/>
      <c r="N140" s="15"/>
      <c r="O140" s="15"/>
      <c r="P140" s="15"/>
      <c r="Q140" s="15"/>
      <c r="R140" s="15"/>
      <c r="S140" s="15"/>
      <c r="T140" s="15"/>
      <c r="U140" s="15"/>
      <c r="V140" s="15"/>
      <c r="W140" s="15"/>
      <c r="X140" s="15"/>
      <c r="Y140" s="15"/>
      <c r="Z140" s="15"/>
      <c r="AA140" s="185"/>
      <c r="AB140" s="185"/>
      <c r="AC140" s="185"/>
      <c r="AD140" s="244"/>
      <c r="AE140" s="244"/>
    </row>
    <row r="141" spans="1:31" s="243" customFormat="1" ht="24" hidden="1">
      <c r="A141" s="15"/>
      <c r="B141" s="251" t="s">
        <v>291</v>
      </c>
      <c r="C141" s="248">
        <f>SUM(C142:C145)</f>
        <v>872900</v>
      </c>
      <c r="D141" s="248">
        <f>SUM(D142:D145)</f>
        <v>935431</v>
      </c>
      <c r="G141" s="15"/>
      <c r="H141" s="14"/>
      <c r="I141" s="15"/>
      <c r="J141" s="15"/>
      <c r="K141" s="15"/>
      <c r="L141" s="15"/>
      <c r="M141" s="15"/>
      <c r="N141" s="15"/>
      <c r="O141" s="15"/>
      <c r="P141" s="15"/>
      <c r="Q141" s="15"/>
      <c r="R141" s="15"/>
      <c r="S141" s="15"/>
      <c r="T141" s="15"/>
      <c r="U141" s="15"/>
      <c r="V141" s="15"/>
      <c r="W141" s="15"/>
      <c r="X141" s="15"/>
      <c r="Y141" s="15"/>
      <c r="Z141" s="15"/>
      <c r="AA141" s="185"/>
      <c r="AB141" s="185"/>
      <c r="AC141" s="185"/>
      <c r="AD141" s="244"/>
      <c r="AE141" s="244"/>
    </row>
    <row r="142" spans="1:31" s="243" customFormat="1" ht="24" hidden="1">
      <c r="A142" s="15"/>
      <c r="B142" s="247" t="s">
        <v>284</v>
      </c>
      <c r="C142" s="248">
        <v>635307</v>
      </c>
      <c r="D142" s="248">
        <v>689146</v>
      </c>
      <c r="G142" s="15"/>
      <c r="H142" s="14"/>
      <c r="I142" s="15"/>
      <c r="J142" s="15"/>
      <c r="K142" s="15"/>
      <c r="L142" s="15"/>
      <c r="M142" s="15"/>
      <c r="N142" s="15"/>
      <c r="O142" s="15"/>
      <c r="P142" s="15"/>
      <c r="Q142" s="15"/>
      <c r="R142" s="15"/>
      <c r="S142" s="15"/>
      <c r="T142" s="15"/>
      <c r="U142" s="15"/>
      <c r="V142" s="15"/>
      <c r="W142" s="15"/>
      <c r="X142" s="15"/>
      <c r="Y142" s="15"/>
      <c r="Z142" s="15"/>
      <c r="AA142" s="185"/>
      <c r="AB142" s="185"/>
      <c r="AC142" s="185"/>
      <c r="AD142" s="244"/>
      <c r="AE142" s="244"/>
    </row>
    <row r="143" spans="1:31" s="243" customFormat="1" hidden="1">
      <c r="A143" s="15"/>
      <c r="B143" s="247" t="s">
        <v>282</v>
      </c>
      <c r="C143" s="248">
        <v>189214</v>
      </c>
      <c r="D143" s="248">
        <v>214233</v>
      </c>
      <c r="G143" s="15"/>
      <c r="H143" s="14"/>
      <c r="I143" s="15"/>
      <c r="J143" s="15"/>
      <c r="K143" s="15"/>
      <c r="L143" s="15"/>
      <c r="M143" s="15"/>
      <c r="N143" s="15"/>
      <c r="O143" s="15"/>
      <c r="P143" s="15"/>
      <c r="Q143" s="15"/>
      <c r="R143" s="15"/>
      <c r="S143" s="15"/>
      <c r="T143" s="15"/>
      <c r="U143" s="15"/>
      <c r="V143" s="15"/>
      <c r="W143" s="15"/>
      <c r="X143" s="15"/>
      <c r="Y143" s="15"/>
      <c r="Z143" s="15"/>
      <c r="AA143" s="185"/>
      <c r="AB143" s="185"/>
      <c r="AC143" s="185"/>
      <c r="AD143" s="244"/>
      <c r="AE143" s="244"/>
    </row>
    <row r="144" spans="1:31" s="243" customFormat="1" hidden="1">
      <c r="A144" s="15"/>
      <c r="B144" s="247" t="s">
        <v>283</v>
      </c>
      <c r="C144" s="248">
        <v>11129</v>
      </c>
      <c r="D144" s="248">
        <v>12052</v>
      </c>
      <c r="G144" s="15"/>
      <c r="H144" s="14"/>
      <c r="I144" s="15"/>
      <c r="J144" s="15"/>
      <c r="K144" s="15"/>
      <c r="L144" s="15"/>
      <c r="M144" s="15"/>
      <c r="N144" s="15"/>
      <c r="O144" s="15"/>
      <c r="P144" s="15"/>
      <c r="Q144" s="15"/>
      <c r="R144" s="15"/>
      <c r="S144" s="15"/>
      <c r="T144" s="15"/>
      <c r="U144" s="15"/>
      <c r="V144" s="15"/>
      <c r="W144" s="15"/>
      <c r="X144" s="15"/>
      <c r="Y144" s="15"/>
      <c r="Z144" s="15"/>
      <c r="AA144" s="185"/>
      <c r="AB144" s="185"/>
      <c r="AC144" s="185"/>
      <c r="AD144" s="244"/>
      <c r="AE144" s="244"/>
    </row>
    <row r="145" spans="1:31" s="243" customFormat="1" ht="24" hidden="1">
      <c r="A145" s="15"/>
      <c r="B145" s="247" t="s">
        <v>285</v>
      </c>
      <c r="C145" s="248">
        <v>37250</v>
      </c>
      <c r="D145" s="248">
        <v>20000</v>
      </c>
      <c r="G145" s="15"/>
      <c r="H145" s="14"/>
      <c r="I145" s="15"/>
      <c r="J145" s="15"/>
      <c r="K145" s="15"/>
      <c r="L145" s="15"/>
      <c r="M145" s="15"/>
      <c r="N145" s="15"/>
      <c r="O145" s="15"/>
      <c r="P145" s="15"/>
      <c r="Q145" s="15"/>
      <c r="R145" s="15"/>
      <c r="S145" s="15"/>
      <c r="T145" s="15"/>
      <c r="U145" s="15"/>
      <c r="V145" s="15"/>
      <c r="W145" s="15"/>
      <c r="X145" s="15"/>
      <c r="Y145" s="15"/>
      <c r="Z145" s="15"/>
      <c r="AA145" s="185"/>
      <c r="AB145" s="185"/>
      <c r="AC145" s="185"/>
      <c r="AD145" s="244"/>
      <c r="AE145" s="244"/>
    </row>
    <row r="146" spans="1:31" s="243" customFormat="1" ht="24" hidden="1">
      <c r="A146" s="15"/>
      <c r="B146" s="251" t="s">
        <v>292</v>
      </c>
      <c r="C146" s="248">
        <f>SUM(C147:C150)</f>
        <v>874474</v>
      </c>
      <c r="D146" s="248">
        <f>SUM(D147:D150)</f>
        <v>884625</v>
      </c>
      <c r="G146" s="15"/>
      <c r="H146" s="14"/>
      <c r="I146" s="15"/>
      <c r="J146" s="15"/>
      <c r="K146" s="15"/>
      <c r="L146" s="15"/>
      <c r="M146" s="15"/>
      <c r="N146" s="15"/>
      <c r="O146" s="15"/>
      <c r="P146" s="15"/>
      <c r="Q146" s="15"/>
      <c r="R146" s="15"/>
      <c r="S146" s="15"/>
      <c r="T146" s="15"/>
      <c r="U146" s="15"/>
      <c r="V146" s="15"/>
      <c r="W146" s="15"/>
      <c r="X146" s="15"/>
      <c r="Y146" s="15"/>
      <c r="Z146" s="15"/>
      <c r="AA146" s="185"/>
      <c r="AB146" s="185"/>
      <c r="AC146" s="185"/>
      <c r="AD146" s="244"/>
      <c r="AE146" s="244"/>
    </row>
    <row r="147" spans="1:31" s="243" customFormat="1" ht="24" hidden="1">
      <c r="A147" s="15"/>
      <c r="B147" s="247" t="s">
        <v>284</v>
      </c>
      <c r="C147" s="248">
        <v>489098</v>
      </c>
      <c r="D147" s="248">
        <v>538007</v>
      </c>
      <c r="G147" s="15"/>
      <c r="H147" s="14"/>
      <c r="I147" s="15"/>
      <c r="J147" s="15"/>
      <c r="K147" s="15"/>
      <c r="L147" s="15"/>
      <c r="M147" s="15"/>
      <c r="N147" s="15"/>
      <c r="O147" s="15"/>
      <c r="P147" s="15"/>
      <c r="Q147" s="15"/>
      <c r="R147" s="15"/>
      <c r="S147" s="15"/>
      <c r="T147" s="15"/>
      <c r="U147" s="15"/>
      <c r="V147" s="15"/>
      <c r="W147" s="15"/>
      <c r="X147" s="15"/>
      <c r="Y147" s="15"/>
      <c r="Z147" s="15"/>
      <c r="AA147" s="185"/>
      <c r="AB147" s="185"/>
      <c r="AC147" s="185"/>
      <c r="AD147" s="244"/>
      <c r="AE147" s="244"/>
    </row>
    <row r="148" spans="1:31" s="243" customFormat="1" hidden="1">
      <c r="A148" s="15"/>
      <c r="B148" s="247" t="s">
        <v>282</v>
      </c>
      <c r="C148" s="248">
        <v>346476</v>
      </c>
      <c r="D148" s="248">
        <v>326476</v>
      </c>
      <c r="G148" s="15"/>
      <c r="H148" s="14"/>
      <c r="I148" s="15"/>
      <c r="J148" s="15"/>
      <c r="K148" s="15"/>
      <c r="L148" s="15"/>
      <c r="M148" s="15"/>
      <c r="N148" s="15"/>
      <c r="O148" s="15"/>
      <c r="P148" s="15"/>
      <c r="Q148" s="15"/>
      <c r="R148" s="15"/>
      <c r="S148" s="15"/>
      <c r="T148" s="15"/>
      <c r="U148" s="15"/>
      <c r="V148" s="15"/>
      <c r="W148" s="15"/>
      <c r="X148" s="15"/>
      <c r="Y148" s="15"/>
      <c r="Z148" s="15"/>
      <c r="AA148" s="185"/>
      <c r="AB148" s="185"/>
      <c r="AC148" s="185"/>
      <c r="AD148" s="244"/>
      <c r="AE148" s="244"/>
    </row>
    <row r="149" spans="1:31" s="243" customFormat="1" hidden="1">
      <c r="A149" s="15"/>
      <c r="B149" s="247" t="s">
        <v>283</v>
      </c>
      <c r="C149" s="248">
        <v>0</v>
      </c>
      <c r="D149" s="248">
        <v>0</v>
      </c>
      <c r="G149" s="15"/>
      <c r="H149" s="14"/>
      <c r="I149" s="15"/>
      <c r="J149" s="15"/>
      <c r="K149" s="15"/>
      <c r="L149" s="15"/>
      <c r="M149" s="15"/>
      <c r="N149" s="15"/>
      <c r="O149" s="15"/>
      <c r="P149" s="15"/>
      <c r="Q149" s="15"/>
      <c r="R149" s="15"/>
      <c r="S149" s="15"/>
      <c r="T149" s="15"/>
      <c r="U149" s="15"/>
      <c r="V149" s="15"/>
      <c r="W149" s="15"/>
      <c r="X149" s="15"/>
      <c r="Y149" s="15"/>
      <c r="Z149" s="15"/>
      <c r="AA149" s="185"/>
      <c r="AB149" s="185"/>
      <c r="AC149" s="185"/>
      <c r="AD149" s="244"/>
      <c r="AE149" s="244"/>
    </row>
    <row r="150" spans="1:31" s="243" customFormat="1" ht="24" hidden="1">
      <c r="A150" s="15"/>
      <c r="B150" s="247" t="s">
        <v>285</v>
      </c>
      <c r="C150" s="248">
        <v>38900</v>
      </c>
      <c r="D150" s="248">
        <v>20142</v>
      </c>
      <c r="G150" s="15"/>
      <c r="H150" s="14"/>
      <c r="I150" s="15"/>
      <c r="J150" s="15"/>
      <c r="K150" s="15"/>
      <c r="L150" s="15"/>
      <c r="M150" s="15"/>
      <c r="N150" s="15"/>
      <c r="O150" s="15"/>
      <c r="P150" s="15"/>
      <c r="Q150" s="15"/>
      <c r="R150" s="15"/>
      <c r="S150" s="15"/>
      <c r="T150" s="15"/>
      <c r="U150" s="15"/>
      <c r="V150" s="15"/>
      <c r="W150" s="15"/>
      <c r="X150" s="15"/>
      <c r="Y150" s="15"/>
      <c r="Z150" s="15"/>
      <c r="AA150" s="185"/>
      <c r="AB150" s="185"/>
      <c r="AC150" s="185"/>
      <c r="AD150" s="244"/>
      <c r="AE150" s="244"/>
    </row>
    <row r="151" spans="1:31" s="243" customFormat="1" ht="24" hidden="1">
      <c r="A151" s="15"/>
      <c r="B151" s="251" t="s">
        <v>293</v>
      </c>
      <c r="C151" s="248">
        <f>SUM(C152:C155)</f>
        <v>310339</v>
      </c>
      <c r="D151" s="248">
        <f>SUM(D152:D155)</f>
        <v>340521</v>
      </c>
      <c r="G151" s="15"/>
      <c r="H151" s="14"/>
      <c r="I151" s="15"/>
      <c r="J151" s="15"/>
      <c r="K151" s="15"/>
      <c r="L151" s="15"/>
      <c r="M151" s="15"/>
      <c r="N151" s="15"/>
      <c r="O151" s="15"/>
      <c r="P151" s="15"/>
      <c r="Q151" s="15"/>
      <c r="R151" s="15"/>
      <c r="S151" s="15"/>
      <c r="T151" s="15"/>
      <c r="U151" s="15"/>
      <c r="V151" s="15"/>
      <c r="W151" s="15"/>
      <c r="X151" s="15"/>
      <c r="Y151" s="15"/>
      <c r="Z151" s="15"/>
      <c r="AA151" s="185"/>
      <c r="AB151" s="185"/>
      <c r="AC151" s="185"/>
      <c r="AD151" s="244"/>
      <c r="AE151" s="244"/>
    </row>
    <row r="152" spans="1:31" s="243" customFormat="1" ht="24" hidden="1">
      <c r="A152" s="15"/>
      <c r="B152" s="247" t="s">
        <v>284</v>
      </c>
      <c r="C152" s="248">
        <v>301828</v>
      </c>
      <c r="D152" s="248">
        <v>332010</v>
      </c>
      <c r="G152" s="15"/>
      <c r="H152" s="14"/>
      <c r="I152" s="15"/>
      <c r="J152" s="15"/>
      <c r="K152" s="15"/>
      <c r="L152" s="15"/>
      <c r="M152" s="15"/>
      <c r="N152" s="15"/>
      <c r="O152" s="15"/>
      <c r="P152" s="15"/>
      <c r="Q152" s="15"/>
      <c r="R152" s="15"/>
      <c r="S152" s="15"/>
      <c r="T152" s="15"/>
      <c r="U152" s="15"/>
      <c r="V152" s="15"/>
      <c r="W152" s="15"/>
      <c r="X152" s="15"/>
      <c r="Y152" s="15"/>
      <c r="Z152" s="15"/>
      <c r="AA152" s="185"/>
      <c r="AB152" s="185"/>
      <c r="AC152" s="185"/>
      <c r="AD152" s="244"/>
      <c r="AE152" s="244"/>
    </row>
    <row r="153" spans="1:31" s="243" customFormat="1" hidden="1">
      <c r="A153" s="15"/>
      <c r="B153" s="247" t="s">
        <v>282</v>
      </c>
      <c r="C153" s="248">
        <v>4627</v>
      </c>
      <c r="D153" s="248">
        <v>4627</v>
      </c>
      <c r="G153" s="15"/>
      <c r="H153" s="14"/>
      <c r="I153" s="15"/>
      <c r="J153" s="15"/>
      <c r="K153" s="15"/>
      <c r="L153" s="15"/>
      <c r="M153" s="15"/>
      <c r="N153" s="15"/>
      <c r="O153" s="15"/>
      <c r="P153" s="15"/>
      <c r="Q153" s="15"/>
      <c r="R153" s="15"/>
      <c r="S153" s="15"/>
      <c r="T153" s="15"/>
      <c r="U153" s="15"/>
      <c r="V153" s="15"/>
      <c r="W153" s="15"/>
      <c r="X153" s="15"/>
      <c r="Y153" s="15"/>
      <c r="Z153" s="15"/>
      <c r="AA153" s="185"/>
      <c r="AB153" s="185"/>
      <c r="AC153" s="185"/>
      <c r="AD153" s="244"/>
      <c r="AE153" s="244"/>
    </row>
    <row r="154" spans="1:31" s="243" customFormat="1" hidden="1">
      <c r="A154" s="15"/>
      <c r="B154" s="247" t="s">
        <v>283</v>
      </c>
      <c r="C154" s="248">
        <v>0</v>
      </c>
      <c r="D154" s="248">
        <v>0</v>
      </c>
      <c r="G154" s="15"/>
      <c r="H154" s="14"/>
      <c r="I154" s="15"/>
      <c r="J154" s="15"/>
      <c r="K154" s="15"/>
      <c r="L154" s="15"/>
      <c r="M154" s="15"/>
      <c r="N154" s="15"/>
      <c r="O154" s="15"/>
      <c r="P154" s="15"/>
      <c r="Q154" s="15"/>
      <c r="R154" s="15"/>
      <c r="S154" s="15"/>
      <c r="T154" s="15"/>
      <c r="U154" s="15"/>
      <c r="V154" s="15"/>
      <c r="W154" s="15"/>
      <c r="X154" s="15"/>
      <c r="Y154" s="15"/>
      <c r="Z154" s="15"/>
      <c r="AA154" s="185"/>
      <c r="AB154" s="185"/>
      <c r="AC154" s="185"/>
      <c r="AD154" s="244"/>
      <c r="AE154" s="244"/>
    </row>
    <row r="155" spans="1:31" s="243" customFormat="1" ht="24" hidden="1">
      <c r="A155" s="15"/>
      <c r="B155" s="247" t="s">
        <v>285</v>
      </c>
      <c r="C155" s="248">
        <v>3884</v>
      </c>
      <c r="D155" s="248">
        <v>3884</v>
      </c>
      <c r="G155" s="15"/>
      <c r="H155" s="14"/>
      <c r="I155" s="15"/>
      <c r="J155" s="15"/>
      <c r="K155" s="15"/>
      <c r="L155" s="15"/>
      <c r="M155" s="15"/>
      <c r="N155" s="15"/>
      <c r="O155" s="15"/>
      <c r="P155" s="15"/>
      <c r="Q155" s="15"/>
      <c r="R155" s="15"/>
      <c r="S155" s="15"/>
      <c r="T155" s="15"/>
      <c r="U155" s="15"/>
      <c r="V155" s="15"/>
      <c r="W155" s="15"/>
      <c r="X155" s="15"/>
      <c r="Y155" s="15"/>
      <c r="Z155" s="15"/>
      <c r="AA155" s="185"/>
      <c r="AB155" s="185"/>
      <c r="AC155" s="185"/>
      <c r="AD155" s="244"/>
      <c r="AE155" s="244"/>
    </row>
    <row r="156" spans="1:31" s="243" customFormat="1" ht="24" hidden="1">
      <c r="A156" s="15"/>
      <c r="B156" s="251" t="s">
        <v>294</v>
      </c>
      <c r="C156" s="248">
        <f>SUM(C157:C160)</f>
        <v>1960115</v>
      </c>
      <c r="D156" s="248">
        <f>SUM(D157:D160)</f>
        <v>2164919</v>
      </c>
      <c r="G156" s="15"/>
      <c r="H156" s="14"/>
      <c r="I156" s="15"/>
      <c r="J156" s="15"/>
      <c r="K156" s="15"/>
      <c r="L156" s="15"/>
      <c r="M156" s="15"/>
      <c r="N156" s="15"/>
      <c r="O156" s="15"/>
      <c r="P156" s="15"/>
      <c r="Q156" s="15"/>
      <c r="R156" s="15"/>
      <c r="S156" s="15"/>
      <c r="T156" s="15"/>
      <c r="U156" s="15"/>
      <c r="V156" s="15"/>
      <c r="W156" s="15"/>
      <c r="X156" s="15"/>
      <c r="Y156" s="15"/>
      <c r="Z156" s="15"/>
      <c r="AA156" s="185"/>
      <c r="AB156" s="185"/>
      <c r="AC156" s="185"/>
      <c r="AD156" s="244"/>
      <c r="AE156" s="244"/>
    </row>
    <row r="157" spans="1:31" s="243" customFormat="1" ht="24" hidden="1">
      <c r="A157" s="15"/>
      <c r="B157" s="247" t="s">
        <v>284</v>
      </c>
      <c r="C157" s="248">
        <v>1113798</v>
      </c>
      <c r="D157" s="248">
        <v>1183701</v>
      </c>
      <c r="G157" s="15"/>
      <c r="H157" s="14"/>
      <c r="I157" s="15"/>
      <c r="J157" s="15"/>
      <c r="K157" s="15"/>
      <c r="L157" s="15"/>
      <c r="M157" s="15"/>
      <c r="N157" s="15"/>
      <c r="O157" s="15"/>
      <c r="P157" s="15"/>
      <c r="Q157" s="15"/>
      <c r="R157" s="15"/>
      <c r="S157" s="15"/>
      <c r="T157" s="15"/>
      <c r="U157" s="15"/>
      <c r="V157" s="15"/>
      <c r="W157" s="15"/>
      <c r="X157" s="15"/>
      <c r="Y157" s="15"/>
      <c r="Z157" s="15"/>
      <c r="AA157" s="185"/>
      <c r="AB157" s="185"/>
      <c r="AC157" s="185"/>
      <c r="AD157" s="244"/>
      <c r="AE157" s="244"/>
    </row>
    <row r="158" spans="1:31" s="243" customFormat="1" hidden="1">
      <c r="A158" s="15"/>
      <c r="B158" s="247" t="s">
        <v>282</v>
      </c>
      <c r="C158" s="248">
        <v>652967</v>
      </c>
      <c r="D158" s="248">
        <v>811945</v>
      </c>
      <c r="G158" s="15"/>
      <c r="H158" s="14"/>
      <c r="I158" s="15"/>
      <c r="J158" s="15"/>
      <c r="K158" s="15"/>
      <c r="L158" s="15"/>
      <c r="M158" s="15"/>
      <c r="N158" s="15"/>
      <c r="O158" s="15"/>
      <c r="P158" s="15"/>
      <c r="Q158" s="15"/>
      <c r="R158" s="15"/>
      <c r="S158" s="15"/>
      <c r="T158" s="15"/>
      <c r="U158" s="15"/>
      <c r="V158" s="15"/>
      <c r="W158" s="15"/>
      <c r="X158" s="15"/>
      <c r="Y158" s="15"/>
      <c r="Z158" s="15"/>
      <c r="AA158" s="185"/>
      <c r="AB158" s="185"/>
      <c r="AC158" s="185"/>
      <c r="AD158" s="244"/>
      <c r="AE158" s="244"/>
    </row>
    <row r="159" spans="1:31" s="243" customFormat="1" hidden="1">
      <c r="A159" s="15"/>
      <c r="B159" s="247" t="s">
        <v>283</v>
      </c>
      <c r="C159" s="248">
        <v>35579</v>
      </c>
      <c r="D159" s="248">
        <v>36502</v>
      </c>
      <c r="G159" s="15"/>
      <c r="H159" s="14"/>
      <c r="I159" s="15"/>
      <c r="J159" s="15"/>
      <c r="K159" s="15"/>
      <c r="L159" s="15"/>
      <c r="M159" s="15"/>
      <c r="N159" s="15"/>
      <c r="O159" s="15"/>
      <c r="P159" s="15"/>
      <c r="Q159" s="15"/>
      <c r="R159" s="15"/>
      <c r="S159" s="15"/>
      <c r="T159" s="15"/>
      <c r="U159" s="15"/>
      <c r="V159" s="15"/>
      <c r="W159" s="15"/>
      <c r="X159" s="15"/>
      <c r="Y159" s="15"/>
      <c r="Z159" s="15"/>
      <c r="AA159" s="185"/>
      <c r="AB159" s="185"/>
      <c r="AC159" s="185"/>
      <c r="AD159" s="244"/>
      <c r="AE159" s="244"/>
    </row>
    <row r="160" spans="1:31" s="243" customFormat="1" ht="24" hidden="1">
      <c r="A160" s="15"/>
      <c r="B160" s="247" t="s">
        <v>285</v>
      </c>
      <c r="C160" s="248">
        <v>157771</v>
      </c>
      <c r="D160" s="248">
        <v>132771</v>
      </c>
      <c r="G160" s="15"/>
      <c r="H160" s="14"/>
      <c r="I160" s="15"/>
      <c r="J160" s="15"/>
      <c r="K160" s="15"/>
      <c r="L160" s="15"/>
      <c r="M160" s="15"/>
      <c r="N160" s="15"/>
      <c r="O160" s="15"/>
      <c r="P160" s="15"/>
      <c r="Q160" s="15"/>
      <c r="R160" s="15"/>
      <c r="S160" s="15"/>
      <c r="T160" s="15"/>
      <c r="U160" s="15"/>
      <c r="V160" s="15"/>
      <c r="W160" s="15"/>
      <c r="X160" s="15"/>
      <c r="Y160" s="15"/>
      <c r="Z160" s="15"/>
      <c r="AA160" s="185"/>
      <c r="AB160" s="185"/>
      <c r="AC160" s="185"/>
      <c r="AD160" s="244"/>
      <c r="AE160" s="244"/>
    </row>
    <row r="161" spans="1:31" s="243" customFormat="1" ht="24" hidden="1">
      <c r="A161" s="15"/>
      <c r="B161" s="251" t="s">
        <v>295</v>
      </c>
      <c r="C161" s="248">
        <f>SUM(C162:C165)</f>
        <v>1546665</v>
      </c>
      <c r="D161" s="248">
        <f>SUM(D162:D165)</f>
        <v>1388271</v>
      </c>
      <c r="G161" s="15"/>
      <c r="H161" s="14"/>
      <c r="I161" s="15"/>
      <c r="J161" s="15"/>
      <c r="K161" s="15"/>
      <c r="L161" s="15"/>
      <c r="M161" s="15"/>
      <c r="N161" s="15"/>
      <c r="O161" s="15"/>
      <c r="P161" s="15"/>
      <c r="Q161" s="15"/>
      <c r="R161" s="15"/>
      <c r="S161" s="15"/>
      <c r="T161" s="15"/>
      <c r="U161" s="15"/>
      <c r="V161" s="15"/>
      <c r="W161" s="15"/>
      <c r="X161" s="15"/>
      <c r="Y161" s="15"/>
      <c r="Z161" s="15"/>
      <c r="AA161" s="185"/>
      <c r="AB161" s="185"/>
      <c r="AC161" s="185"/>
      <c r="AD161" s="244"/>
      <c r="AE161" s="244"/>
    </row>
    <row r="162" spans="1:31" s="243" customFormat="1" ht="24" hidden="1">
      <c r="A162" s="15"/>
      <c r="B162" s="247" t="s">
        <v>284</v>
      </c>
      <c r="C162" s="248">
        <v>1079767</v>
      </c>
      <c r="D162" s="248">
        <v>924919</v>
      </c>
      <c r="G162" s="15"/>
      <c r="H162" s="14"/>
      <c r="I162" s="15"/>
      <c r="J162" s="15"/>
      <c r="K162" s="15"/>
      <c r="L162" s="15"/>
      <c r="M162" s="15"/>
      <c r="N162" s="15"/>
      <c r="O162" s="15"/>
      <c r="P162" s="15"/>
      <c r="Q162" s="15"/>
      <c r="R162" s="15"/>
      <c r="S162" s="15"/>
      <c r="T162" s="15"/>
      <c r="U162" s="15"/>
      <c r="V162" s="15"/>
      <c r="W162" s="15"/>
      <c r="X162" s="15"/>
      <c r="Y162" s="15"/>
      <c r="Z162" s="15"/>
      <c r="AA162" s="185"/>
      <c r="AB162" s="185"/>
      <c r="AC162" s="185"/>
      <c r="AD162" s="244"/>
      <c r="AE162" s="244"/>
    </row>
    <row r="163" spans="1:31" s="243" customFormat="1" hidden="1">
      <c r="A163" s="15"/>
      <c r="B163" s="247" t="s">
        <v>282</v>
      </c>
      <c r="C163" s="248">
        <v>404866</v>
      </c>
      <c r="D163" s="248">
        <v>410268</v>
      </c>
      <c r="G163" s="15"/>
      <c r="H163" s="14"/>
      <c r="I163" s="15"/>
      <c r="J163" s="15"/>
      <c r="K163" s="15"/>
      <c r="L163" s="15"/>
      <c r="M163" s="15"/>
      <c r="N163" s="15"/>
      <c r="O163" s="15"/>
      <c r="P163" s="15"/>
      <c r="Q163" s="15"/>
      <c r="R163" s="15"/>
      <c r="S163" s="15"/>
      <c r="T163" s="15"/>
      <c r="U163" s="15"/>
      <c r="V163" s="15"/>
      <c r="W163" s="15"/>
      <c r="X163" s="15"/>
      <c r="Y163" s="15"/>
      <c r="Z163" s="15"/>
      <c r="AA163" s="185"/>
      <c r="AB163" s="185"/>
      <c r="AC163" s="185"/>
      <c r="AD163" s="244"/>
      <c r="AE163" s="244"/>
    </row>
    <row r="164" spans="1:31" s="243" customFormat="1" hidden="1">
      <c r="A164" s="15"/>
      <c r="B164" s="247" t="s">
        <v>283</v>
      </c>
      <c r="C164" s="248">
        <v>31782</v>
      </c>
      <c r="D164" s="248">
        <v>21084</v>
      </c>
      <c r="G164" s="15"/>
      <c r="H164" s="14"/>
      <c r="I164" s="15"/>
      <c r="J164" s="15"/>
      <c r="K164" s="15"/>
      <c r="L164" s="15"/>
      <c r="M164" s="15"/>
      <c r="N164" s="15"/>
      <c r="O164" s="15"/>
      <c r="P164" s="15"/>
      <c r="Q164" s="15"/>
      <c r="R164" s="15"/>
      <c r="S164" s="15"/>
      <c r="T164" s="15"/>
      <c r="U164" s="15"/>
      <c r="V164" s="15"/>
      <c r="W164" s="15"/>
      <c r="X164" s="15"/>
      <c r="Y164" s="15"/>
      <c r="Z164" s="15"/>
      <c r="AA164" s="185"/>
      <c r="AB164" s="185"/>
      <c r="AC164" s="185"/>
      <c r="AD164" s="244"/>
      <c r="AE164" s="244"/>
    </row>
    <row r="165" spans="1:31" s="243" customFormat="1" ht="24" hidden="1">
      <c r="A165" s="15"/>
      <c r="B165" s="247" t="s">
        <v>285</v>
      </c>
      <c r="C165" s="248">
        <v>30250</v>
      </c>
      <c r="D165" s="248">
        <v>32000</v>
      </c>
      <c r="G165" s="15"/>
      <c r="H165" s="14"/>
      <c r="I165" s="15"/>
      <c r="J165" s="15"/>
      <c r="K165" s="15"/>
      <c r="L165" s="15"/>
      <c r="M165" s="15"/>
      <c r="N165" s="15"/>
      <c r="O165" s="15"/>
      <c r="P165" s="15"/>
      <c r="Q165" s="15"/>
      <c r="R165" s="15"/>
      <c r="S165" s="15"/>
      <c r="T165" s="15"/>
      <c r="U165" s="15"/>
      <c r="V165" s="15"/>
      <c r="W165" s="15"/>
      <c r="X165" s="15"/>
      <c r="Y165" s="15"/>
      <c r="Z165" s="15"/>
      <c r="AA165" s="185"/>
      <c r="AB165" s="185"/>
      <c r="AC165" s="185"/>
      <c r="AD165" s="244"/>
      <c r="AE165" s="244"/>
    </row>
    <row r="166" spans="1:31" s="243" customFormat="1" ht="24" hidden="1">
      <c r="A166" s="15"/>
      <c r="B166" s="251" t="s">
        <v>296</v>
      </c>
      <c r="C166" s="248">
        <f>SUM(C167:C170)</f>
        <v>1426626</v>
      </c>
      <c r="D166" s="248">
        <f>SUM(D167:D170)</f>
        <v>1478645</v>
      </c>
      <c r="G166" s="15"/>
      <c r="H166" s="14"/>
      <c r="I166" s="15"/>
      <c r="J166" s="15"/>
      <c r="K166" s="15"/>
      <c r="L166" s="15"/>
      <c r="M166" s="15"/>
      <c r="N166" s="15"/>
      <c r="O166" s="15"/>
      <c r="P166" s="15"/>
      <c r="Q166" s="15"/>
      <c r="R166" s="15"/>
      <c r="S166" s="15"/>
      <c r="T166" s="15"/>
      <c r="U166" s="15"/>
      <c r="V166" s="15"/>
      <c r="W166" s="15"/>
      <c r="X166" s="15"/>
      <c r="Y166" s="15"/>
      <c r="Z166" s="15"/>
      <c r="AA166" s="185"/>
      <c r="AB166" s="185"/>
      <c r="AC166" s="185"/>
      <c r="AD166" s="244"/>
      <c r="AE166" s="244"/>
    </row>
    <row r="167" spans="1:31" s="243" customFormat="1" ht="24" hidden="1">
      <c r="A167" s="15"/>
      <c r="B167" s="247" t="s">
        <v>284</v>
      </c>
      <c r="C167" s="248">
        <v>1017863</v>
      </c>
      <c r="D167" s="248">
        <v>1099529</v>
      </c>
      <c r="G167" s="15"/>
      <c r="H167" s="14"/>
      <c r="I167" s="15"/>
      <c r="J167" s="15"/>
      <c r="K167" s="15"/>
      <c r="L167" s="15"/>
      <c r="M167" s="15"/>
      <c r="N167" s="15"/>
      <c r="O167" s="15"/>
      <c r="P167" s="15"/>
      <c r="Q167" s="15"/>
      <c r="R167" s="15"/>
      <c r="S167" s="15"/>
      <c r="T167" s="15"/>
      <c r="U167" s="15"/>
      <c r="V167" s="15"/>
      <c r="W167" s="15"/>
      <c r="X167" s="15"/>
      <c r="Y167" s="15"/>
      <c r="Z167" s="15"/>
      <c r="AA167" s="185"/>
      <c r="AB167" s="185"/>
      <c r="AC167" s="185"/>
      <c r="AD167" s="244"/>
      <c r="AE167" s="244"/>
    </row>
    <row r="168" spans="1:31" s="243" customFormat="1" hidden="1">
      <c r="A168" s="15"/>
      <c r="B168" s="247" t="s">
        <v>282</v>
      </c>
      <c r="C168" s="248">
        <v>314993</v>
      </c>
      <c r="D168" s="248">
        <v>316870</v>
      </c>
      <c r="G168" s="15"/>
      <c r="H168" s="14"/>
      <c r="I168" s="15"/>
      <c r="J168" s="15"/>
      <c r="K168" s="15"/>
      <c r="L168" s="15"/>
      <c r="M168" s="15"/>
      <c r="N168" s="15"/>
      <c r="O168" s="15"/>
      <c r="P168" s="15"/>
      <c r="Q168" s="15"/>
      <c r="R168" s="15"/>
      <c r="S168" s="15"/>
      <c r="T168" s="15"/>
      <c r="U168" s="15"/>
      <c r="V168" s="15"/>
      <c r="W168" s="15"/>
      <c r="X168" s="15"/>
      <c r="Y168" s="15"/>
      <c r="Z168" s="15"/>
      <c r="AA168" s="185"/>
      <c r="AB168" s="185"/>
      <c r="AC168" s="185"/>
      <c r="AD168" s="244"/>
      <c r="AE168" s="244"/>
    </row>
    <row r="169" spans="1:31" s="243" customFormat="1" hidden="1">
      <c r="A169" s="15"/>
      <c r="B169" s="247" t="s">
        <v>283</v>
      </c>
      <c r="C169" s="248">
        <v>22395</v>
      </c>
      <c r="D169" s="248">
        <v>18871</v>
      </c>
      <c r="G169" s="15"/>
      <c r="H169" s="14"/>
      <c r="I169" s="15"/>
      <c r="J169" s="15"/>
      <c r="K169" s="15"/>
      <c r="L169" s="15"/>
      <c r="M169" s="15"/>
      <c r="N169" s="15"/>
      <c r="O169" s="15"/>
      <c r="P169" s="15"/>
      <c r="Q169" s="15"/>
      <c r="R169" s="15"/>
      <c r="S169" s="15"/>
      <c r="T169" s="15"/>
      <c r="U169" s="15"/>
      <c r="V169" s="15"/>
      <c r="W169" s="15"/>
      <c r="X169" s="15"/>
      <c r="Y169" s="15"/>
      <c r="Z169" s="15"/>
      <c r="AA169" s="185"/>
      <c r="AB169" s="185"/>
      <c r="AC169" s="185"/>
      <c r="AD169" s="244"/>
      <c r="AE169" s="244"/>
    </row>
    <row r="170" spans="1:31" s="243" customFormat="1" ht="24" hidden="1">
      <c r="A170" s="15"/>
      <c r="B170" s="247" t="s">
        <v>285</v>
      </c>
      <c r="C170" s="248">
        <v>71375</v>
      </c>
      <c r="D170" s="248">
        <v>43375</v>
      </c>
      <c r="G170" s="15"/>
      <c r="H170" s="14"/>
      <c r="I170" s="15"/>
      <c r="J170" s="15"/>
      <c r="K170" s="15"/>
      <c r="L170" s="15"/>
      <c r="M170" s="15"/>
      <c r="N170" s="15"/>
      <c r="O170" s="15"/>
      <c r="P170" s="15"/>
      <c r="Q170" s="15"/>
      <c r="R170" s="15"/>
      <c r="S170" s="15"/>
      <c r="T170" s="15"/>
      <c r="U170" s="15"/>
      <c r="V170" s="15"/>
      <c r="W170" s="15"/>
      <c r="X170" s="15"/>
      <c r="Y170" s="15"/>
      <c r="Z170" s="15"/>
      <c r="AA170" s="185"/>
      <c r="AB170" s="185"/>
      <c r="AC170" s="185"/>
      <c r="AD170" s="244"/>
      <c r="AE170" s="244"/>
    </row>
    <row r="171" spans="1:31" s="243" customFormat="1" ht="24" hidden="1">
      <c r="A171" s="15"/>
      <c r="B171" s="251" t="s">
        <v>297</v>
      </c>
      <c r="C171" s="248">
        <f>SUM(C172:C175)</f>
        <v>922853</v>
      </c>
      <c r="D171" s="248">
        <f>SUM(D172:D175)</f>
        <v>946249</v>
      </c>
      <c r="G171" s="15"/>
      <c r="H171" s="14"/>
      <c r="I171" s="15"/>
      <c r="J171" s="15"/>
      <c r="K171" s="15"/>
      <c r="L171" s="15"/>
      <c r="M171" s="15"/>
      <c r="N171" s="15"/>
      <c r="O171" s="15"/>
      <c r="P171" s="15"/>
      <c r="Q171" s="15"/>
      <c r="R171" s="15"/>
      <c r="S171" s="15"/>
      <c r="T171" s="15"/>
      <c r="U171" s="15"/>
      <c r="V171" s="15"/>
      <c r="W171" s="15"/>
      <c r="X171" s="15"/>
      <c r="Y171" s="15"/>
      <c r="Z171" s="15"/>
      <c r="AA171" s="185"/>
      <c r="AB171" s="185"/>
      <c r="AC171" s="185"/>
      <c r="AD171" s="244"/>
      <c r="AE171" s="244"/>
    </row>
    <row r="172" spans="1:31" s="243" customFormat="1" ht="24" hidden="1">
      <c r="A172" s="15"/>
      <c r="B172" s="247" t="s">
        <v>284</v>
      </c>
      <c r="C172" s="248">
        <v>666490</v>
      </c>
      <c r="D172" s="248">
        <v>715457</v>
      </c>
      <c r="G172" s="15"/>
      <c r="H172" s="14"/>
      <c r="I172" s="15"/>
      <c r="J172" s="15"/>
      <c r="K172" s="15"/>
      <c r="L172" s="15"/>
      <c r="M172" s="15"/>
      <c r="N172" s="15"/>
      <c r="O172" s="15"/>
      <c r="P172" s="15"/>
      <c r="Q172" s="15"/>
      <c r="R172" s="15"/>
      <c r="S172" s="15"/>
      <c r="T172" s="15"/>
      <c r="U172" s="15"/>
      <c r="V172" s="15"/>
      <c r="W172" s="15"/>
      <c r="X172" s="15"/>
      <c r="Y172" s="15"/>
      <c r="Z172" s="15"/>
      <c r="AA172" s="185"/>
      <c r="AB172" s="185"/>
      <c r="AC172" s="185"/>
      <c r="AD172" s="244"/>
      <c r="AE172" s="244"/>
    </row>
    <row r="173" spans="1:31" s="243" customFormat="1" hidden="1">
      <c r="A173" s="15"/>
      <c r="B173" s="247" t="s">
        <v>282</v>
      </c>
      <c r="C173" s="248">
        <v>217861</v>
      </c>
      <c r="D173" s="248">
        <v>201052</v>
      </c>
      <c r="G173" s="15"/>
      <c r="H173" s="14"/>
      <c r="I173" s="15"/>
      <c r="J173" s="15"/>
      <c r="K173" s="15"/>
      <c r="L173" s="15"/>
      <c r="M173" s="15"/>
      <c r="N173" s="15"/>
      <c r="O173" s="15"/>
      <c r="P173" s="15"/>
      <c r="Q173" s="15"/>
      <c r="R173" s="15"/>
      <c r="S173" s="15"/>
      <c r="T173" s="15"/>
      <c r="U173" s="15"/>
      <c r="V173" s="15"/>
      <c r="W173" s="15"/>
      <c r="X173" s="15"/>
      <c r="Y173" s="15"/>
      <c r="Z173" s="15"/>
      <c r="AA173" s="185"/>
      <c r="AB173" s="185"/>
      <c r="AC173" s="185"/>
      <c r="AD173" s="244"/>
      <c r="AE173" s="244"/>
    </row>
    <row r="174" spans="1:31" s="243" customFormat="1" hidden="1">
      <c r="A174" s="15"/>
      <c r="B174" s="247" t="s">
        <v>283</v>
      </c>
      <c r="C174" s="248">
        <v>9045</v>
      </c>
      <c r="D174" s="248">
        <v>7923</v>
      </c>
      <c r="G174" s="15"/>
      <c r="H174" s="14"/>
      <c r="I174" s="15"/>
      <c r="J174" s="15"/>
      <c r="K174" s="15"/>
      <c r="L174" s="15"/>
      <c r="M174" s="15"/>
      <c r="N174" s="15"/>
      <c r="O174" s="15"/>
      <c r="P174" s="15"/>
      <c r="Q174" s="15"/>
      <c r="R174" s="15"/>
      <c r="S174" s="15"/>
      <c r="T174" s="15"/>
      <c r="U174" s="15"/>
      <c r="V174" s="15"/>
      <c r="W174" s="15"/>
      <c r="X174" s="15"/>
      <c r="Y174" s="15"/>
      <c r="Z174" s="15"/>
      <c r="AA174" s="185"/>
      <c r="AB174" s="185"/>
      <c r="AC174" s="185"/>
      <c r="AD174" s="244"/>
      <c r="AE174" s="244"/>
    </row>
    <row r="175" spans="1:31" s="243" customFormat="1" ht="24" hidden="1">
      <c r="A175" s="15"/>
      <c r="B175" s="247" t="s">
        <v>285</v>
      </c>
      <c r="C175" s="248">
        <v>29457</v>
      </c>
      <c r="D175" s="248">
        <v>21817</v>
      </c>
      <c r="G175" s="15"/>
      <c r="H175" s="14"/>
      <c r="I175" s="15"/>
      <c r="J175" s="15"/>
      <c r="K175" s="15"/>
      <c r="L175" s="15"/>
      <c r="M175" s="15"/>
      <c r="N175" s="15"/>
      <c r="O175" s="15"/>
      <c r="P175" s="15"/>
      <c r="Q175" s="15"/>
      <c r="R175" s="15"/>
      <c r="S175" s="15"/>
      <c r="T175" s="15"/>
      <c r="U175" s="15"/>
      <c r="V175" s="15"/>
      <c r="W175" s="15"/>
      <c r="X175" s="15"/>
      <c r="Y175" s="15"/>
      <c r="Z175" s="15"/>
      <c r="AA175" s="185"/>
      <c r="AB175" s="185"/>
      <c r="AC175" s="185"/>
      <c r="AD175" s="244"/>
      <c r="AE175" s="244"/>
    </row>
    <row r="176" spans="1:31" s="243" customFormat="1" ht="24" hidden="1">
      <c r="A176" s="15"/>
      <c r="B176" s="251" t="s">
        <v>298</v>
      </c>
      <c r="C176" s="248">
        <f>SUM(C177:C180)</f>
        <v>636446</v>
      </c>
      <c r="D176" s="248">
        <f>SUM(D177:D180)</f>
        <v>650661</v>
      </c>
      <c r="G176" s="15"/>
      <c r="H176" s="14"/>
      <c r="I176" s="15"/>
      <c r="J176" s="15"/>
      <c r="K176" s="15"/>
      <c r="L176" s="15"/>
      <c r="M176" s="15"/>
      <c r="N176" s="15"/>
      <c r="O176" s="15"/>
      <c r="P176" s="15"/>
      <c r="Q176" s="15"/>
      <c r="R176" s="15"/>
      <c r="S176" s="15"/>
      <c r="T176" s="15"/>
      <c r="U176" s="15"/>
      <c r="V176" s="15"/>
      <c r="W176" s="15"/>
      <c r="X176" s="15"/>
      <c r="Y176" s="15"/>
      <c r="Z176" s="15"/>
      <c r="AA176" s="185"/>
      <c r="AB176" s="185"/>
      <c r="AC176" s="185"/>
      <c r="AD176" s="244"/>
      <c r="AE176" s="244"/>
    </row>
    <row r="177" spans="1:31" s="243" customFormat="1" ht="24" hidden="1">
      <c r="A177" s="15"/>
      <c r="B177" s="247" t="s">
        <v>284</v>
      </c>
      <c r="C177" s="248">
        <v>496204</v>
      </c>
      <c r="D177" s="248">
        <v>496204</v>
      </c>
      <c r="G177" s="15"/>
      <c r="H177" s="14"/>
      <c r="I177" s="15"/>
      <c r="J177" s="15"/>
      <c r="K177" s="15"/>
      <c r="L177" s="15"/>
      <c r="M177" s="15"/>
      <c r="N177" s="15"/>
      <c r="O177" s="15"/>
      <c r="P177" s="15"/>
      <c r="Q177" s="15"/>
      <c r="R177" s="15"/>
      <c r="S177" s="15"/>
      <c r="T177" s="15"/>
      <c r="U177" s="15"/>
      <c r="V177" s="15"/>
      <c r="W177" s="15"/>
      <c r="X177" s="15"/>
      <c r="Y177" s="15"/>
      <c r="Z177" s="15"/>
      <c r="AA177" s="185"/>
      <c r="AB177" s="185"/>
      <c r="AC177" s="185"/>
      <c r="AD177" s="244"/>
      <c r="AE177" s="244"/>
    </row>
    <row r="178" spans="1:31" s="243" customFormat="1" hidden="1">
      <c r="A178" s="15"/>
      <c r="B178" s="247" t="s">
        <v>282</v>
      </c>
      <c r="C178" s="248">
        <v>110724</v>
      </c>
      <c r="D178" s="248">
        <v>128015</v>
      </c>
      <c r="G178" s="15"/>
      <c r="H178" s="14"/>
      <c r="I178" s="15"/>
      <c r="J178" s="15"/>
      <c r="K178" s="15"/>
      <c r="L178" s="15"/>
      <c r="M178" s="15"/>
      <c r="N178" s="15"/>
      <c r="O178" s="15"/>
      <c r="P178" s="15"/>
      <c r="Q178" s="15"/>
      <c r="R178" s="15"/>
      <c r="S178" s="15"/>
      <c r="T178" s="15"/>
      <c r="U178" s="15"/>
      <c r="V178" s="15"/>
      <c r="W178" s="15"/>
      <c r="X178" s="15"/>
      <c r="Y178" s="15"/>
      <c r="Z178" s="15"/>
      <c r="AA178" s="185"/>
      <c r="AB178" s="185"/>
      <c r="AC178" s="185"/>
      <c r="AD178" s="244"/>
      <c r="AE178" s="244"/>
    </row>
    <row r="179" spans="1:31" s="243" customFormat="1" hidden="1">
      <c r="A179" s="15"/>
      <c r="B179" s="247" t="s">
        <v>283</v>
      </c>
      <c r="C179" s="248">
        <v>3021</v>
      </c>
      <c r="D179" s="248">
        <v>3945</v>
      </c>
      <c r="G179" s="15"/>
      <c r="H179" s="14"/>
      <c r="I179" s="15"/>
      <c r="J179" s="15"/>
      <c r="K179" s="15"/>
      <c r="L179" s="15"/>
      <c r="M179" s="15"/>
      <c r="N179" s="15"/>
      <c r="O179" s="15"/>
      <c r="P179" s="15"/>
      <c r="Q179" s="15"/>
      <c r="R179" s="15"/>
      <c r="S179" s="15"/>
      <c r="T179" s="15"/>
      <c r="U179" s="15"/>
      <c r="V179" s="15"/>
      <c r="W179" s="15"/>
      <c r="X179" s="15"/>
      <c r="Y179" s="15"/>
      <c r="Z179" s="15"/>
      <c r="AA179" s="185"/>
      <c r="AB179" s="185"/>
      <c r="AC179" s="185"/>
      <c r="AD179" s="244"/>
      <c r="AE179" s="244"/>
    </row>
    <row r="180" spans="1:31" s="243" customFormat="1" ht="24" hidden="1">
      <c r="A180" s="15"/>
      <c r="B180" s="247" t="s">
        <v>285</v>
      </c>
      <c r="C180" s="248">
        <v>26497</v>
      </c>
      <c r="D180" s="248">
        <v>22497</v>
      </c>
      <c r="G180" s="15"/>
      <c r="H180" s="14"/>
      <c r="I180" s="15"/>
      <c r="J180" s="15"/>
      <c r="K180" s="15"/>
      <c r="L180" s="15"/>
      <c r="M180" s="15"/>
      <c r="N180" s="15"/>
      <c r="O180" s="15"/>
      <c r="P180" s="15"/>
      <c r="Q180" s="15"/>
      <c r="R180" s="15"/>
      <c r="S180" s="15"/>
      <c r="T180" s="15"/>
      <c r="U180" s="15"/>
      <c r="V180" s="15"/>
      <c r="W180" s="15"/>
      <c r="X180" s="15"/>
      <c r="Y180" s="15"/>
      <c r="Z180" s="15"/>
      <c r="AA180" s="185"/>
      <c r="AB180" s="185"/>
      <c r="AC180" s="185"/>
      <c r="AD180" s="244"/>
      <c r="AE180" s="244"/>
    </row>
    <row r="181" spans="1:31" s="243" customFormat="1" ht="24" hidden="1">
      <c r="A181" s="15"/>
      <c r="B181" s="251" t="s">
        <v>299</v>
      </c>
      <c r="C181" s="248">
        <f>SUM(C182:C185)</f>
        <v>601561</v>
      </c>
      <c r="D181" s="248">
        <f>SUM(D182:D185)</f>
        <v>622107</v>
      </c>
      <c r="G181" s="15"/>
      <c r="H181" s="14"/>
      <c r="I181" s="15"/>
      <c r="J181" s="15"/>
      <c r="K181" s="15"/>
      <c r="L181" s="15"/>
      <c r="M181" s="15"/>
      <c r="N181" s="15"/>
      <c r="O181" s="15"/>
      <c r="P181" s="15"/>
      <c r="Q181" s="15"/>
      <c r="R181" s="15"/>
      <c r="S181" s="15"/>
      <c r="T181" s="15"/>
      <c r="U181" s="15"/>
      <c r="V181" s="15"/>
      <c r="W181" s="15"/>
      <c r="X181" s="15"/>
      <c r="Y181" s="15"/>
      <c r="Z181" s="15"/>
      <c r="AA181" s="185"/>
      <c r="AB181" s="185"/>
      <c r="AC181" s="185"/>
      <c r="AD181" s="244"/>
      <c r="AE181" s="244"/>
    </row>
    <row r="182" spans="1:31" s="243" customFormat="1" ht="24" hidden="1">
      <c r="A182" s="15"/>
      <c r="B182" s="247" t="s">
        <v>284</v>
      </c>
      <c r="C182" s="248">
        <v>425472</v>
      </c>
      <c r="D182" s="248">
        <v>461019</v>
      </c>
      <c r="G182" s="15"/>
      <c r="H182" s="14"/>
      <c r="I182" s="15"/>
      <c r="J182" s="15"/>
      <c r="K182" s="15"/>
      <c r="L182" s="15"/>
      <c r="M182" s="15"/>
      <c r="N182" s="15"/>
      <c r="O182" s="15"/>
      <c r="P182" s="15"/>
      <c r="Q182" s="15"/>
      <c r="R182" s="15"/>
      <c r="S182" s="15"/>
      <c r="T182" s="15"/>
      <c r="U182" s="15"/>
      <c r="V182" s="15"/>
      <c r="W182" s="15"/>
      <c r="X182" s="15"/>
      <c r="Y182" s="15"/>
      <c r="Z182" s="15"/>
      <c r="AA182" s="185"/>
      <c r="AB182" s="185"/>
      <c r="AC182" s="185"/>
      <c r="AD182" s="244"/>
      <c r="AE182" s="244"/>
    </row>
    <row r="183" spans="1:31" s="243" customFormat="1" hidden="1">
      <c r="A183" s="15"/>
      <c r="B183" s="247" t="s">
        <v>282</v>
      </c>
      <c r="C183" s="248">
        <v>140589</v>
      </c>
      <c r="D183" s="248">
        <v>131704</v>
      </c>
      <c r="G183" s="15"/>
      <c r="H183" s="14"/>
      <c r="I183" s="15"/>
      <c r="J183" s="15"/>
      <c r="K183" s="15"/>
      <c r="L183" s="15"/>
      <c r="M183" s="15"/>
      <c r="N183" s="15"/>
      <c r="O183" s="15"/>
      <c r="P183" s="15"/>
      <c r="Q183" s="15"/>
      <c r="R183" s="15"/>
      <c r="S183" s="15"/>
      <c r="T183" s="15"/>
      <c r="U183" s="15"/>
      <c r="V183" s="15"/>
      <c r="W183" s="15"/>
      <c r="X183" s="15"/>
      <c r="Y183" s="15"/>
      <c r="Z183" s="15"/>
      <c r="AA183" s="185"/>
      <c r="AB183" s="185"/>
      <c r="AC183" s="185"/>
      <c r="AD183" s="244"/>
      <c r="AE183" s="244"/>
    </row>
    <row r="184" spans="1:31" s="243" customFormat="1" hidden="1">
      <c r="A184" s="15"/>
      <c r="B184" s="247" t="s">
        <v>283</v>
      </c>
      <c r="C184" s="248">
        <v>4000</v>
      </c>
      <c r="D184" s="248">
        <v>3884</v>
      </c>
      <c r="G184" s="15"/>
      <c r="H184" s="14"/>
      <c r="I184" s="15"/>
      <c r="J184" s="15"/>
      <c r="K184" s="15"/>
      <c r="L184" s="15"/>
      <c r="M184" s="15"/>
      <c r="N184" s="15"/>
      <c r="O184" s="15"/>
      <c r="P184" s="15"/>
      <c r="Q184" s="15"/>
      <c r="R184" s="15"/>
      <c r="S184" s="15"/>
      <c r="T184" s="15"/>
      <c r="U184" s="15"/>
      <c r="V184" s="15"/>
      <c r="W184" s="15"/>
      <c r="X184" s="15"/>
      <c r="Y184" s="15"/>
      <c r="Z184" s="15"/>
      <c r="AA184" s="185"/>
      <c r="AB184" s="185"/>
      <c r="AC184" s="185"/>
      <c r="AD184" s="244"/>
      <c r="AE184" s="244"/>
    </row>
    <row r="185" spans="1:31" s="243" customFormat="1" ht="24" hidden="1">
      <c r="A185" s="15"/>
      <c r="B185" s="247" t="s">
        <v>285</v>
      </c>
      <c r="C185" s="248">
        <v>31500</v>
      </c>
      <c r="D185" s="248">
        <v>25500</v>
      </c>
      <c r="G185" s="15"/>
      <c r="H185" s="14"/>
      <c r="I185" s="15"/>
      <c r="J185" s="15"/>
      <c r="K185" s="15"/>
      <c r="L185" s="15"/>
      <c r="M185" s="15"/>
      <c r="N185" s="15"/>
      <c r="O185" s="15"/>
      <c r="P185" s="15"/>
      <c r="Q185" s="15"/>
      <c r="R185" s="15"/>
      <c r="S185" s="15"/>
      <c r="T185" s="15"/>
      <c r="U185" s="15"/>
      <c r="V185" s="15"/>
      <c r="W185" s="15"/>
      <c r="X185" s="15"/>
      <c r="Y185" s="15"/>
      <c r="Z185" s="15"/>
      <c r="AA185" s="185"/>
      <c r="AB185" s="185"/>
      <c r="AC185" s="185"/>
      <c r="AD185" s="244"/>
      <c r="AE185" s="244"/>
    </row>
    <row r="186" spans="1:31" s="243" customFormat="1" ht="24" hidden="1">
      <c r="A186" s="15"/>
      <c r="B186" s="251" t="s">
        <v>300</v>
      </c>
      <c r="C186" s="248">
        <f>SUM(C187:C190)</f>
        <v>751009</v>
      </c>
      <c r="D186" s="248">
        <f>SUM(D187:D190)</f>
        <v>777470</v>
      </c>
      <c r="G186" s="15"/>
      <c r="H186" s="14"/>
      <c r="I186" s="15"/>
      <c r="J186" s="15"/>
      <c r="K186" s="15"/>
      <c r="L186" s="15"/>
      <c r="M186" s="15"/>
      <c r="N186" s="15"/>
      <c r="O186" s="15"/>
      <c r="P186" s="15"/>
      <c r="Q186" s="15"/>
      <c r="R186" s="15"/>
      <c r="S186" s="15"/>
      <c r="T186" s="15"/>
      <c r="U186" s="15"/>
      <c r="V186" s="15"/>
      <c r="W186" s="15"/>
      <c r="X186" s="15"/>
      <c r="Y186" s="15"/>
      <c r="Z186" s="15"/>
      <c r="AA186" s="185"/>
      <c r="AB186" s="185"/>
      <c r="AC186" s="185"/>
      <c r="AD186" s="244"/>
      <c r="AE186" s="244"/>
    </row>
    <row r="187" spans="1:31" s="243" customFormat="1" ht="24" hidden="1">
      <c r="A187" s="15"/>
      <c r="B187" s="247" t="s">
        <v>284</v>
      </c>
      <c r="C187" s="248">
        <v>561595</v>
      </c>
      <c r="D187" s="248">
        <v>603613</v>
      </c>
      <c r="G187" s="15"/>
      <c r="H187" s="14"/>
      <c r="I187" s="15"/>
      <c r="J187" s="15"/>
      <c r="K187" s="15"/>
      <c r="L187" s="15"/>
      <c r="M187" s="15"/>
      <c r="N187" s="15"/>
      <c r="O187" s="15"/>
      <c r="P187" s="15"/>
      <c r="Q187" s="15"/>
      <c r="R187" s="15"/>
      <c r="S187" s="15"/>
      <c r="T187" s="15"/>
      <c r="U187" s="15"/>
      <c r="V187" s="15"/>
      <c r="W187" s="15"/>
      <c r="X187" s="15"/>
      <c r="Y187" s="15"/>
      <c r="Z187" s="15"/>
      <c r="AA187" s="185"/>
      <c r="AB187" s="185"/>
      <c r="AC187" s="185"/>
      <c r="AD187" s="244"/>
      <c r="AE187" s="244"/>
    </row>
    <row r="188" spans="1:31" s="243" customFormat="1" hidden="1">
      <c r="A188" s="15"/>
      <c r="B188" s="247" t="s">
        <v>282</v>
      </c>
      <c r="C188" s="248">
        <v>165170</v>
      </c>
      <c r="D188" s="248">
        <v>159723</v>
      </c>
      <c r="G188" s="15"/>
      <c r="H188" s="14"/>
      <c r="I188" s="15"/>
      <c r="J188" s="15"/>
      <c r="K188" s="15"/>
      <c r="L188" s="15"/>
      <c r="M188" s="15"/>
      <c r="N188" s="15"/>
      <c r="O188" s="15"/>
      <c r="P188" s="15"/>
      <c r="Q188" s="15"/>
      <c r="R188" s="15"/>
      <c r="S188" s="15"/>
      <c r="T188" s="15"/>
      <c r="U188" s="15"/>
      <c r="V188" s="15"/>
      <c r="W188" s="15"/>
      <c r="X188" s="15"/>
      <c r="Y188" s="15"/>
      <c r="Z188" s="15"/>
      <c r="AA188" s="185"/>
      <c r="AB188" s="185"/>
      <c r="AC188" s="185"/>
      <c r="AD188" s="244"/>
      <c r="AE188" s="244"/>
    </row>
    <row r="189" spans="1:31" s="243" customFormat="1" hidden="1">
      <c r="A189" s="15"/>
      <c r="B189" s="247" t="s">
        <v>283</v>
      </c>
      <c r="C189" s="248">
        <v>4894</v>
      </c>
      <c r="D189" s="248">
        <v>4134</v>
      </c>
      <c r="G189" s="15"/>
      <c r="H189" s="14"/>
      <c r="I189" s="15"/>
      <c r="J189" s="15"/>
      <c r="K189" s="15"/>
      <c r="L189" s="15"/>
      <c r="M189" s="15"/>
      <c r="N189" s="15"/>
      <c r="O189" s="15"/>
      <c r="P189" s="15"/>
      <c r="Q189" s="15"/>
      <c r="R189" s="15"/>
      <c r="S189" s="15"/>
      <c r="T189" s="15"/>
      <c r="U189" s="15"/>
      <c r="V189" s="15"/>
      <c r="W189" s="15"/>
      <c r="X189" s="15"/>
      <c r="Y189" s="15"/>
      <c r="Z189" s="15"/>
      <c r="AA189" s="185"/>
      <c r="AB189" s="185"/>
      <c r="AC189" s="185"/>
      <c r="AD189" s="244"/>
      <c r="AE189" s="244"/>
    </row>
    <row r="190" spans="1:31" s="243" customFormat="1" ht="24" hidden="1">
      <c r="A190" s="15"/>
      <c r="B190" s="247" t="s">
        <v>285</v>
      </c>
      <c r="C190" s="248">
        <v>19350</v>
      </c>
      <c r="D190" s="248">
        <v>10000</v>
      </c>
      <c r="G190" s="15"/>
      <c r="H190" s="14"/>
      <c r="I190" s="15"/>
      <c r="J190" s="15"/>
      <c r="K190" s="15"/>
      <c r="L190" s="15"/>
      <c r="M190" s="15"/>
      <c r="N190" s="15"/>
      <c r="O190" s="15"/>
      <c r="P190" s="15"/>
      <c r="Q190" s="15"/>
      <c r="R190" s="15"/>
      <c r="S190" s="15"/>
      <c r="T190" s="15"/>
      <c r="U190" s="15"/>
      <c r="V190" s="15"/>
      <c r="W190" s="15"/>
      <c r="X190" s="15"/>
      <c r="Y190" s="15"/>
      <c r="Z190" s="15"/>
      <c r="AA190" s="185"/>
      <c r="AB190" s="185"/>
      <c r="AC190" s="185"/>
      <c r="AD190" s="244"/>
      <c r="AE190" s="244"/>
    </row>
    <row r="191" spans="1:31" s="243" customFormat="1" ht="24" hidden="1">
      <c r="A191" s="15"/>
      <c r="B191" s="251" t="s">
        <v>301</v>
      </c>
      <c r="C191" s="248">
        <f>SUM(C192:C195)</f>
        <v>933696</v>
      </c>
      <c r="D191" s="248">
        <f>SUM(D192:D195)</f>
        <v>947402</v>
      </c>
      <c r="G191" s="15"/>
      <c r="H191" s="14"/>
      <c r="I191" s="15"/>
      <c r="J191" s="15"/>
      <c r="K191" s="15"/>
      <c r="L191" s="15"/>
      <c r="M191" s="15"/>
      <c r="N191" s="15"/>
      <c r="O191" s="15"/>
      <c r="P191" s="15"/>
      <c r="Q191" s="15"/>
      <c r="R191" s="15"/>
      <c r="S191" s="15"/>
      <c r="T191" s="15"/>
      <c r="U191" s="15"/>
      <c r="V191" s="15"/>
      <c r="W191" s="15"/>
      <c r="X191" s="15"/>
      <c r="Y191" s="15"/>
      <c r="Z191" s="15"/>
      <c r="AA191" s="185"/>
      <c r="AB191" s="185"/>
      <c r="AC191" s="185"/>
      <c r="AD191" s="244"/>
      <c r="AE191" s="244"/>
    </row>
    <row r="192" spans="1:31" s="243" customFormat="1" ht="24" hidden="1">
      <c r="A192" s="15"/>
      <c r="B192" s="247" t="s">
        <v>284</v>
      </c>
      <c r="C192" s="248">
        <v>644532</v>
      </c>
      <c r="D192" s="248">
        <v>678156</v>
      </c>
      <c r="G192" s="15"/>
      <c r="H192" s="14"/>
      <c r="I192" s="15"/>
      <c r="J192" s="15"/>
      <c r="K192" s="15"/>
      <c r="L192" s="15"/>
      <c r="M192" s="15"/>
      <c r="N192" s="15"/>
      <c r="O192" s="15"/>
      <c r="P192" s="15"/>
      <c r="Q192" s="15"/>
      <c r="R192" s="15"/>
      <c r="S192" s="15"/>
      <c r="T192" s="15"/>
      <c r="U192" s="15"/>
      <c r="V192" s="15"/>
      <c r="W192" s="15"/>
      <c r="X192" s="15"/>
      <c r="Y192" s="15"/>
      <c r="Z192" s="15"/>
      <c r="AA192" s="185"/>
      <c r="AB192" s="185"/>
      <c r="AC192" s="185"/>
      <c r="AD192" s="244"/>
      <c r="AE192" s="244"/>
    </row>
    <row r="193" spans="1:31" s="243" customFormat="1" hidden="1">
      <c r="A193" s="15"/>
      <c r="B193" s="247" t="s">
        <v>282</v>
      </c>
      <c r="C193" s="248">
        <v>245593</v>
      </c>
      <c r="D193" s="248">
        <v>236302</v>
      </c>
      <c r="G193" s="15"/>
      <c r="H193" s="14"/>
      <c r="I193" s="15"/>
      <c r="J193" s="15"/>
      <c r="K193" s="15"/>
      <c r="L193" s="15"/>
      <c r="M193" s="15"/>
      <c r="N193" s="15"/>
      <c r="O193" s="15"/>
      <c r="P193" s="15"/>
      <c r="Q193" s="15"/>
      <c r="R193" s="15"/>
      <c r="S193" s="15"/>
      <c r="T193" s="15"/>
      <c r="U193" s="15"/>
      <c r="V193" s="15"/>
      <c r="W193" s="15"/>
      <c r="X193" s="15"/>
      <c r="Y193" s="15"/>
      <c r="Z193" s="15"/>
      <c r="AA193" s="185"/>
      <c r="AB193" s="185"/>
      <c r="AC193" s="185"/>
      <c r="AD193" s="244"/>
      <c r="AE193" s="244"/>
    </row>
    <row r="194" spans="1:31" s="243" customFormat="1" hidden="1">
      <c r="A194" s="15"/>
      <c r="B194" s="247" t="s">
        <v>283</v>
      </c>
      <c r="C194" s="248">
        <v>11476</v>
      </c>
      <c r="D194" s="248">
        <v>10252</v>
      </c>
      <c r="G194" s="15"/>
      <c r="H194" s="14"/>
      <c r="I194" s="15"/>
      <c r="J194" s="15"/>
      <c r="K194" s="15"/>
      <c r="L194" s="15"/>
      <c r="M194" s="15"/>
      <c r="N194" s="15"/>
      <c r="O194" s="15"/>
      <c r="P194" s="15"/>
      <c r="Q194" s="15"/>
      <c r="R194" s="15"/>
      <c r="S194" s="15"/>
      <c r="T194" s="15"/>
      <c r="U194" s="15"/>
      <c r="V194" s="15"/>
      <c r="W194" s="15"/>
      <c r="X194" s="15"/>
      <c r="Y194" s="15"/>
      <c r="Z194" s="15"/>
      <c r="AA194" s="185"/>
      <c r="AB194" s="185"/>
      <c r="AC194" s="185"/>
      <c r="AD194" s="244"/>
      <c r="AE194" s="244"/>
    </row>
    <row r="195" spans="1:31" s="243" customFormat="1" ht="24" hidden="1">
      <c r="A195" s="15"/>
      <c r="B195" s="247" t="s">
        <v>285</v>
      </c>
      <c r="C195" s="248">
        <v>32095</v>
      </c>
      <c r="D195" s="248">
        <v>22692</v>
      </c>
      <c r="G195" s="15"/>
      <c r="H195" s="14"/>
      <c r="I195" s="15"/>
      <c r="J195" s="15"/>
      <c r="K195" s="15"/>
      <c r="L195" s="15"/>
      <c r="M195" s="15"/>
      <c r="N195" s="15"/>
      <c r="O195" s="15"/>
      <c r="P195" s="15"/>
      <c r="Q195" s="15"/>
      <c r="R195" s="15"/>
      <c r="S195" s="15"/>
      <c r="T195" s="15"/>
      <c r="U195" s="15"/>
      <c r="V195" s="15"/>
      <c r="W195" s="15"/>
      <c r="X195" s="15"/>
      <c r="Y195" s="15"/>
      <c r="Z195" s="15"/>
      <c r="AA195" s="185"/>
      <c r="AB195" s="185"/>
      <c r="AC195" s="185"/>
      <c r="AD195" s="244"/>
      <c r="AE195" s="244"/>
    </row>
    <row r="196" spans="1:31" s="243" customFormat="1" ht="24" hidden="1">
      <c r="A196" s="15"/>
      <c r="B196" s="251" t="s">
        <v>302</v>
      </c>
      <c r="C196" s="248">
        <f>SUM(C197:C200)</f>
        <v>608266</v>
      </c>
      <c r="D196" s="248">
        <f>SUM(D197:D200)</f>
        <v>641184</v>
      </c>
      <c r="G196" s="15"/>
      <c r="H196" s="14"/>
      <c r="I196" s="15"/>
      <c r="J196" s="15"/>
      <c r="K196" s="15"/>
      <c r="L196" s="15"/>
      <c r="M196" s="15"/>
      <c r="N196" s="15"/>
      <c r="O196" s="15"/>
      <c r="P196" s="15"/>
      <c r="Q196" s="15"/>
      <c r="R196" s="15"/>
      <c r="S196" s="15"/>
      <c r="T196" s="15"/>
      <c r="U196" s="15"/>
      <c r="V196" s="15"/>
      <c r="W196" s="15"/>
      <c r="X196" s="15"/>
      <c r="Y196" s="15"/>
      <c r="Z196" s="15"/>
      <c r="AA196" s="185"/>
      <c r="AB196" s="185"/>
      <c r="AC196" s="185"/>
      <c r="AD196" s="244"/>
      <c r="AE196" s="244"/>
    </row>
    <row r="197" spans="1:31" s="243" customFormat="1" ht="24" hidden="1">
      <c r="A197" s="15"/>
      <c r="B197" s="247" t="s">
        <v>284</v>
      </c>
      <c r="C197" s="248">
        <v>423940</v>
      </c>
      <c r="D197" s="248">
        <v>460797</v>
      </c>
      <c r="G197" s="15"/>
      <c r="H197" s="14"/>
      <c r="I197" s="15"/>
      <c r="J197" s="15"/>
      <c r="K197" s="15"/>
      <c r="L197" s="15"/>
      <c r="M197" s="15"/>
      <c r="N197" s="15"/>
      <c r="O197" s="15"/>
      <c r="P197" s="15"/>
      <c r="Q197" s="15"/>
      <c r="R197" s="15"/>
      <c r="S197" s="15"/>
      <c r="T197" s="15"/>
      <c r="U197" s="15"/>
      <c r="V197" s="15"/>
      <c r="W197" s="15"/>
      <c r="X197" s="15"/>
      <c r="Y197" s="15"/>
      <c r="Z197" s="15"/>
      <c r="AA197" s="185"/>
      <c r="AB197" s="185"/>
      <c r="AC197" s="185"/>
      <c r="AD197" s="244"/>
      <c r="AE197" s="244"/>
    </row>
    <row r="198" spans="1:31" s="243" customFormat="1" hidden="1">
      <c r="A198" s="15"/>
      <c r="B198" s="247" t="s">
        <v>282</v>
      </c>
      <c r="C198" s="248">
        <v>164577</v>
      </c>
      <c r="D198" s="248">
        <v>165700</v>
      </c>
      <c r="G198" s="15"/>
      <c r="H198" s="14"/>
      <c r="I198" s="15"/>
      <c r="J198" s="15"/>
      <c r="K198" s="15"/>
      <c r="L198" s="15"/>
      <c r="M198" s="15"/>
      <c r="N198" s="15"/>
      <c r="O198" s="15"/>
      <c r="P198" s="15"/>
      <c r="Q198" s="15"/>
      <c r="R198" s="15"/>
      <c r="S198" s="15"/>
      <c r="T198" s="15"/>
      <c r="U198" s="15"/>
      <c r="V198" s="15"/>
      <c r="W198" s="15"/>
      <c r="X198" s="15"/>
      <c r="Y198" s="15"/>
      <c r="Z198" s="15"/>
      <c r="AA198" s="185"/>
      <c r="AB198" s="185"/>
      <c r="AC198" s="185"/>
      <c r="AD198" s="244"/>
      <c r="AE198" s="244"/>
    </row>
    <row r="199" spans="1:31" s="243" customFormat="1" hidden="1">
      <c r="A199" s="15"/>
      <c r="B199" s="247" t="s">
        <v>283</v>
      </c>
      <c r="C199" s="248">
        <v>3249</v>
      </c>
      <c r="D199" s="248">
        <v>3187</v>
      </c>
      <c r="G199" s="15"/>
      <c r="H199" s="14"/>
      <c r="I199" s="15"/>
      <c r="J199" s="15"/>
      <c r="K199" s="15"/>
      <c r="L199" s="15"/>
      <c r="M199" s="15"/>
      <c r="N199" s="15"/>
      <c r="O199" s="15"/>
      <c r="P199" s="15"/>
      <c r="Q199" s="15"/>
      <c r="R199" s="15"/>
      <c r="S199" s="15"/>
      <c r="T199" s="15"/>
      <c r="U199" s="15"/>
      <c r="V199" s="15"/>
      <c r="W199" s="15"/>
      <c r="X199" s="15"/>
      <c r="Y199" s="15"/>
      <c r="Z199" s="15"/>
      <c r="AA199" s="185"/>
      <c r="AB199" s="185"/>
      <c r="AC199" s="185"/>
      <c r="AD199" s="244"/>
      <c r="AE199" s="244"/>
    </row>
    <row r="200" spans="1:31" s="243" customFormat="1" ht="24" hidden="1">
      <c r="A200" s="15"/>
      <c r="B200" s="247" t="s">
        <v>285</v>
      </c>
      <c r="C200" s="248">
        <v>16500</v>
      </c>
      <c r="D200" s="248">
        <v>11500</v>
      </c>
      <c r="G200" s="15"/>
      <c r="H200" s="14"/>
      <c r="I200" s="15"/>
      <c r="J200" s="15"/>
      <c r="K200" s="15"/>
      <c r="L200" s="15"/>
      <c r="M200" s="15"/>
      <c r="N200" s="15"/>
      <c r="O200" s="15"/>
      <c r="P200" s="15"/>
      <c r="Q200" s="15"/>
      <c r="R200" s="15"/>
      <c r="S200" s="15"/>
      <c r="T200" s="15"/>
      <c r="U200" s="15"/>
      <c r="V200" s="15"/>
      <c r="W200" s="15"/>
      <c r="X200" s="15"/>
      <c r="Y200" s="15"/>
      <c r="Z200" s="15"/>
      <c r="AA200" s="185"/>
      <c r="AB200" s="185"/>
      <c r="AC200" s="185"/>
      <c r="AD200" s="244"/>
      <c r="AE200" s="244"/>
    </row>
    <row r="201" spans="1:31" s="243" customFormat="1" ht="24" hidden="1">
      <c r="A201" s="15"/>
      <c r="B201" s="251" t="s">
        <v>303</v>
      </c>
      <c r="C201" s="248">
        <f>SUM(C202:C205)</f>
        <v>1158229</v>
      </c>
      <c r="D201" s="248">
        <f>SUM(D202:D205)</f>
        <v>1284989</v>
      </c>
      <c r="G201" s="15"/>
      <c r="H201" s="14"/>
      <c r="I201" s="15"/>
      <c r="J201" s="15"/>
      <c r="K201" s="15"/>
      <c r="L201" s="15"/>
      <c r="M201" s="15"/>
      <c r="N201" s="15"/>
      <c r="O201" s="15"/>
      <c r="P201" s="15"/>
      <c r="Q201" s="15"/>
      <c r="R201" s="15"/>
      <c r="S201" s="15"/>
      <c r="T201" s="15"/>
      <c r="U201" s="15"/>
      <c r="V201" s="15"/>
      <c r="W201" s="15"/>
      <c r="X201" s="15"/>
      <c r="Y201" s="15"/>
      <c r="Z201" s="15"/>
      <c r="AA201" s="185"/>
      <c r="AB201" s="185"/>
      <c r="AC201" s="185"/>
      <c r="AD201" s="244"/>
      <c r="AE201" s="244"/>
    </row>
    <row r="202" spans="1:31" s="243" customFormat="1" ht="24" hidden="1">
      <c r="A202" s="15"/>
      <c r="B202" s="247" t="s">
        <v>284</v>
      </c>
      <c r="C202" s="248">
        <v>847622</v>
      </c>
      <c r="D202" s="248">
        <v>923631</v>
      </c>
      <c r="G202" s="15"/>
      <c r="H202" s="14"/>
      <c r="I202" s="15"/>
      <c r="J202" s="15"/>
      <c r="K202" s="15"/>
      <c r="L202" s="15"/>
      <c r="M202" s="15"/>
      <c r="N202" s="15"/>
      <c r="O202" s="15"/>
      <c r="P202" s="15"/>
      <c r="Q202" s="15"/>
      <c r="R202" s="15"/>
      <c r="S202" s="15"/>
      <c r="T202" s="15"/>
      <c r="U202" s="15"/>
      <c r="V202" s="15"/>
      <c r="W202" s="15"/>
      <c r="X202" s="15"/>
      <c r="Y202" s="15"/>
      <c r="Z202" s="15"/>
      <c r="AA202" s="185"/>
      <c r="AB202" s="185"/>
      <c r="AC202" s="185"/>
      <c r="AD202" s="244"/>
      <c r="AE202" s="244"/>
    </row>
    <row r="203" spans="1:31" s="243" customFormat="1" hidden="1">
      <c r="A203" s="15"/>
      <c r="B203" s="247" t="s">
        <v>282</v>
      </c>
      <c r="C203" s="248">
        <v>268825</v>
      </c>
      <c r="D203" s="248">
        <v>321393</v>
      </c>
      <c r="G203" s="15"/>
      <c r="H203" s="14"/>
      <c r="I203" s="15"/>
      <c r="J203" s="15"/>
      <c r="K203" s="15"/>
      <c r="L203" s="15"/>
      <c r="M203" s="15"/>
      <c r="N203" s="15"/>
      <c r="O203" s="15"/>
      <c r="P203" s="15"/>
      <c r="Q203" s="15"/>
      <c r="R203" s="15"/>
      <c r="S203" s="15"/>
      <c r="T203" s="15"/>
      <c r="U203" s="15"/>
      <c r="V203" s="15"/>
      <c r="W203" s="15"/>
      <c r="X203" s="15"/>
      <c r="Y203" s="15"/>
      <c r="Z203" s="15"/>
      <c r="AA203" s="185"/>
      <c r="AB203" s="185"/>
      <c r="AC203" s="185"/>
      <c r="AD203" s="244"/>
      <c r="AE203" s="244"/>
    </row>
    <row r="204" spans="1:31" s="243" customFormat="1" hidden="1">
      <c r="A204" s="15"/>
      <c r="B204" s="247" t="s">
        <v>283</v>
      </c>
      <c r="C204" s="248">
        <v>13282</v>
      </c>
      <c r="D204" s="248">
        <v>16965</v>
      </c>
      <c r="G204" s="15"/>
      <c r="H204" s="14"/>
      <c r="I204" s="15"/>
      <c r="J204" s="15"/>
      <c r="K204" s="15"/>
      <c r="L204" s="15"/>
      <c r="M204" s="15"/>
      <c r="N204" s="15"/>
      <c r="O204" s="15"/>
      <c r="P204" s="15"/>
      <c r="Q204" s="15"/>
      <c r="R204" s="15"/>
      <c r="S204" s="15"/>
      <c r="T204" s="15"/>
      <c r="U204" s="15"/>
      <c r="V204" s="15"/>
      <c r="W204" s="15"/>
      <c r="X204" s="15"/>
      <c r="Y204" s="15"/>
      <c r="Z204" s="15"/>
      <c r="AA204" s="185"/>
      <c r="AB204" s="185"/>
      <c r="AC204" s="185"/>
      <c r="AD204" s="244"/>
      <c r="AE204" s="244"/>
    </row>
    <row r="205" spans="1:31" s="243" customFormat="1" ht="24" hidden="1">
      <c r="A205" s="15"/>
      <c r="B205" s="247" t="s">
        <v>285</v>
      </c>
      <c r="C205" s="248">
        <v>28500</v>
      </c>
      <c r="D205" s="248">
        <v>23000</v>
      </c>
      <c r="G205" s="15"/>
      <c r="H205" s="14"/>
      <c r="I205" s="15"/>
      <c r="J205" s="15"/>
      <c r="K205" s="15"/>
      <c r="L205" s="15"/>
      <c r="M205" s="15"/>
      <c r="N205" s="15"/>
      <c r="O205" s="15"/>
      <c r="P205" s="15"/>
      <c r="Q205" s="15"/>
      <c r="R205" s="15"/>
      <c r="S205" s="15"/>
      <c r="T205" s="15"/>
      <c r="U205" s="15"/>
      <c r="V205" s="15"/>
      <c r="W205" s="15"/>
      <c r="X205" s="15"/>
      <c r="Y205" s="15"/>
      <c r="Z205" s="15"/>
      <c r="AA205" s="185"/>
      <c r="AB205" s="185"/>
      <c r="AC205" s="185"/>
      <c r="AD205" s="244"/>
      <c r="AE205" s="244"/>
    </row>
    <row r="206" spans="1:31" s="243" customFormat="1" ht="24" hidden="1">
      <c r="A206" s="15"/>
      <c r="B206" s="251" t="s">
        <v>304</v>
      </c>
      <c r="C206" s="248">
        <f>SUM(C207:C210)</f>
        <v>543025</v>
      </c>
      <c r="D206" s="248">
        <f>SUM(D207:D210)</f>
        <v>529007</v>
      </c>
      <c r="G206" s="15"/>
      <c r="H206" s="14"/>
      <c r="I206" s="15"/>
      <c r="J206" s="15"/>
      <c r="K206" s="15"/>
      <c r="L206" s="15"/>
      <c r="M206" s="15"/>
      <c r="N206" s="15"/>
      <c r="O206" s="15"/>
      <c r="P206" s="15"/>
      <c r="Q206" s="15"/>
      <c r="R206" s="15"/>
      <c r="S206" s="15"/>
      <c r="T206" s="15"/>
      <c r="U206" s="15"/>
      <c r="V206" s="15"/>
      <c r="W206" s="15"/>
      <c r="X206" s="15"/>
      <c r="Y206" s="15"/>
      <c r="Z206" s="15"/>
      <c r="AA206" s="185"/>
      <c r="AB206" s="185"/>
      <c r="AC206" s="185"/>
      <c r="AD206" s="244"/>
      <c r="AE206" s="244"/>
    </row>
    <row r="207" spans="1:31" s="243" customFormat="1" ht="24" hidden="1">
      <c r="A207" s="15"/>
      <c r="B207" s="247" t="s">
        <v>284</v>
      </c>
      <c r="C207" s="248">
        <v>340183</v>
      </c>
      <c r="D207" s="248">
        <v>371081</v>
      </c>
      <c r="G207" s="15"/>
      <c r="H207" s="14"/>
      <c r="I207" s="15"/>
      <c r="J207" s="15"/>
      <c r="K207" s="15"/>
      <c r="L207" s="15"/>
      <c r="M207" s="15"/>
      <c r="N207" s="15"/>
      <c r="O207" s="15"/>
      <c r="P207" s="15"/>
      <c r="Q207" s="15"/>
      <c r="R207" s="15"/>
      <c r="S207" s="15"/>
      <c r="T207" s="15"/>
      <c r="U207" s="15"/>
      <c r="V207" s="15"/>
      <c r="W207" s="15"/>
      <c r="X207" s="15"/>
      <c r="Y207" s="15"/>
      <c r="Z207" s="15"/>
      <c r="AA207" s="185"/>
      <c r="AB207" s="185"/>
      <c r="AC207" s="185"/>
      <c r="AD207" s="244"/>
      <c r="AE207" s="244"/>
    </row>
    <row r="208" spans="1:31" s="243" customFormat="1" hidden="1">
      <c r="A208" s="15"/>
      <c r="B208" s="247" t="s">
        <v>282</v>
      </c>
      <c r="C208" s="248">
        <v>181414</v>
      </c>
      <c r="D208" s="248">
        <v>142628</v>
      </c>
      <c r="G208" s="15"/>
      <c r="H208" s="14"/>
      <c r="I208" s="15"/>
      <c r="J208" s="15"/>
      <c r="K208" s="15"/>
      <c r="L208" s="15"/>
      <c r="M208" s="15"/>
      <c r="N208" s="15"/>
      <c r="O208" s="15"/>
      <c r="P208" s="15"/>
      <c r="Q208" s="15"/>
      <c r="R208" s="15"/>
      <c r="S208" s="15"/>
      <c r="T208" s="15"/>
      <c r="U208" s="15"/>
      <c r="V208" s="15"/>
      <c r="W208" s="15"/>
      <c r="X208" s="15"/>
      <c r="Y208" s="15"/>
      <c r="Z208" s="15"/>
      <c r="AA208" s="185"/>
      <c r="AB208" s="185"/>
      <c r="AC208" s="185"/>
      <c r="AD208" s="244"/>
      <c r="AE208" s="244"/>
    </row>
    <row r="209" spans="1:31" s="243" customFormat="1" hidden="1">
      <c r="A209" s="15"/>
      <c r="B209" s="247" t="s">
        <v>283</v>
      </c>
      <c r="C209" s="248">
        <v>2153</v>
      </c>
      <c r="D209" s="248">
        <v>2673</v>
      </c>
      <c r="G209" s="15"/>
      <c r="H209" s="14"/>
      <c r="I209" s="15"/>
      <c r="J209" s="15"/>
      <c r="K209" s="15"/>
      <c r="L209" s="15"/>
      <c r="M209" s="15"/>
      <c r="N209" s="15"/>
      <c r="O209" s="15"/>
      <c r="P209" s="15"/>
      <c r="Q209" s="15"/>
      <c r="R209" s="15"/>
      <c r="S209" s="15"/>
      <c r="T209" s="15"/>
      <c r="U209" s="15"/>
      <c r="V209" s="15"/>
      <c r="W209" s="15"/>
      <c r="X209" s="15"/>
      <c r="Y209" s="15"/>
      <c r="Z209" s="15"/>
      <c r="AA209" s="185"/>
      <c r="AB209" s="185"/>
      <c r="AC209" s="185"/>
      <c r="AD209" s="244"/>
      <c r="AE209" s="244"/>
    </row>
    <row r="210" spans="1:31" s="243" customFormat="1" ht="24" hidden="1">
      <c r="A210" s="15"/>
      <c r="B210" s="247" t="s">
        <v>285</v>
      </c>
      <c r="C210" s="248">
        <v>19275</v>
      </c>
      <c r="D210" s="248">
        <v>12625</v>
      </c>
      <c r="G210" s="15"/>
      <c r="H210" s="14"/>
      <c r="I210" s="15"/>
      <c r="J210" s="15"/>
      <c r="K210" s="15"/>
      <c r="L210" s="15"/>
      <c r="M210" s="15"/>
      <c r="N210" s="15"/>
      <c r="O210" s="15"/>
      <c r="P210" s="15"/>
      <c r="Q210" s="15"/>
      <c r="R210" s="15"/>
      <c r="S210" s="15"/>
      <c r="T210" s="15"/>
      <c r="U210" s="15"/>
      <c r="V210" s="15"/>
      <c r="W210" s="15"/>
      <c r="X210" s="15"/>
      <c r="Y210" s="15"/>
      <c r="Z210" s="15"/>
      <c r="AA210" s="185"/>
      <c r="AB210" s="185"/>
      <c r="AC210" s="185"/>
      <c r="AD210" s="244"/>
      <c r="AE210" s="244"/>
    </row>
    <row r="211" spans="1:31" s="243" customFormat="1" ht="24" hidden="1">
      <c r="A211" s="15"/>
      <c r="B211" s="251" t="s">
        <v>305</v>
      </c>
      <c r="C211" s="248">
        <f>SUM(C212:C215)</f>
        <v>1624810</v>
      </c>
      <c r="D211" s="248">
        <f>SUM(D212:D215)</f>
        <v>1411509</v>
      </c>
      <c r="G211" s="15"/>
      <c r="H211" s="14"/>
      <c r="I211" s="15"/>
      <c r="J211" s="15"/>
      <c r="K211" s="15"/>
      <c r="L211" s="15"/>
      <c r="M211" s="15"/>
      <c r="N211" s="15"/>
      <c r="O211" s="15"/>
      <c r="P211" s="15"/>
      <c r="Q211" s="15"/>
      <c r="R211" s="15"/>
      <c r="S211" s="15"/>
      <c r="T211" s="15"/>
      <c r="U211" s="15"/>
      <c r="V211" s="15"/>
      <c r="W211" s="15"/>
      <c r="X211" s="15"/>
      <c r="Y211" s="15"/>
      <c r="Z211" s="15"/>
      <c r="AA211" s="185"/>
      <c r="AB211" s="185"/>
      <c r="AC211" s="185"/>
      <c r="AD211" s="244"/>
      <c r="AE211" s="244"/>
    </row>
    <row r="212" spans="1:31" s="243" customFormat="1" ht="24" hidden="1">
      <c r="A212" s="15"/>
      <c r="B212" s="247" t="s">
        <v>284</v>
      </c>
      <c r="C212" s="248">
        <v>1009116</v>
      </c>
      <c r="D212" s="248">
        <v>1083925</v>
      </c>
      <c r="G212" s="15"/>
      <c r="H212" s="14"/>
      <c r="I212" s="15"/>
      <c r="J212" s="15"/>
      <c r="K212" s="15"/>
      <c r="L212" s="15"/>
      <c r="M212" s="15"/>
      <c r="N212" s="15"/>
      <c r="O212" s="15"/>
      <c r="P212" s="15"/>
      <c r="Q212" s="15"/>
      <c r="R212" s="15"/>
      <c r="S212" s="15"/>
      <c r="T212" s="15"/>
      <c r="U212" s="15"/>
      <c r="V212" s="15"/>
      <c r="W212" s="15"/>
      <c r="X212" s="15"/>
      <c r="Y212" s="15"/>
      <c r="Z212" s="15"/>
      <c r="AA212" s="185"/>
      <c r="AB212" s="185"/>
      <c r="AC212" s="185"/>
      <c r="AD212" s="244"/>
      <c r="AE212" s="244"/>
    </row>
    <row r="213" spans="1:31" s="243" customFormat="1" hidden="1">
      <c r="A213" s="15"/>
      <c r="B213" s="247" t="s">
        <v>282</v>
      </c>
      <c r="C213" s="248">
        <v>496275</v>
      </c>
      <c r="D213" s="248">
        <v>277549</v>
      </c>
      <c r="G213" s="15"/>
      <c r="H213" s="14"/>
      <c r="I213" s="15"/>
      <c r="J213" s="15"/>
      <c r="K213" s="15"/>
      <c r="L213" s="15"/>
      <c r="M213" s="15"/>
      <c r="N213" s="15"/>
      <c r="O213" s="15"/>
      <c r="P213" s="15"/>
      <c r="Q213" s="15"/>
      <c r="R213" s="15"/>
      <c r="S213" s="15"/>
      <c r="T213" s="15"/>
      <c r="U213" s="15"/>
      <c r="V213" s="15"/>
      <c r="W213" s="15"/>
      <c r="X213" s="15"/>
      <c r="Y213" s="15"/>
      <c r="Z213" s="15"/>
      <c r="AA213" s="185"/>
      <c r="AB213" s="185"/>
      <c r="AC213" s="185"/>
      <c r="AD213" s="244"/>
      <c r="AE213" s="244"/>
    </row>
    <row r="214" spans="1:31" s="243" customFormat="1" hidden="1">
      <c r="A214" s="15"/>
      <c r="B214" s="247" t="s">
        <v>283</v>
      </c>
      <c r="C214" s="248">
        <v>27024</v>
      </c>
      <c r="D214" s="248">
        <v>13118</v>
      </c>
      <c r="G214" s="15"/>
      <c r="H214" s="14"/>
      <c r="I214" s="15"/>
      <c r="J214" s="15"/>
      <c r="K214" s="15"/>
      <c r="L214" s="15"/>
      <c r="M214" s="15"/>
      <c r="N214" s="15"/>
      <c r="O214" s="15"/>
      <c r="P214" s="15"/>
      <c r="Q214" s="15"/>
      <c r="R214" s="15"/>
      <c r="S214" s="15"/>
      <c r="T214" s="15"/>
      <c r="U214" s="15"/>
      <c r="V214" s="15"/>
      <c r="W214" s="15"/>
      <c r="X214" s="15"/>
      <c r="Y214" s="15"/>
      <c r="Z214" s="15"/>
      <c r="AA214" s="185"/>
      <c r="AB214" s="185"/>
      <c r="AC214" s="185"/>
      <c r="AD214" s="244"/>
      <c r="AE214" s="244"/>
    </row>
    <row r="215" spans="1:31" s="243" customFormat="1" ht="24" hidden="1">
      <c r="A215" s="15"/>
      <c r="B215" s="247" t="s">
        <v>285</v>
      </c>
      <c r="C215" s="248">
        <v>92395</v>
      </c>
      <c r="D215" s="248">
        <v>36917</v>
      </c>
      <c r="G215" s="15"/>
      <c r="H215" s="14"/>
      <c r="I215" s="15"/>
      <c r="J215" s="15"/>
      <c r="K215" s="15"/>
      <c r="L215" s="15"/>
      <c r="M215" s="15"/>
      <c r="N215" s="15"/>
      <c r="O215" s="15"/>
      <c r="P215" s="15"/>
      <c r="Q215" s="15"/>
      <c r="R215" s="15"/>
      <c r="S215" s="15"/>
      <c r="T215" s="15"/>
      <c r="U215" s="15"/>
      <c r="V215" s="15"/>
      <c r="W215" s="15"/>
      <c r="X215" s="15"/>
      <c r="Y215" s="15"/>
      <c r="Z215" s="15"/>
      <c r="AA215" s="185"/>
      <c r="AB215" s="185"/>
      <c r="AC215" s="185"/>
      <c r="AD215" s="244"/>
      <c r="AE215" s="244"/>
    </row>
    <row r="216" spans="1:31" s="243" customFormat="1" ht="24" hidden="1">
      <c r="A216" s="15"/>
      <c r="B216" s="251" t="s">
        <v>306</v>
      </c>
      <c r="C216" s="248">
        <f>SUM(C217:C220)</f>
        <v>176249</v>
      </c>
      <c r="D216" s="248">
        <f>SUM(D217:D220)</f>
        <v>185820</v>
      </c>
      <c r="G216" s="15"/>
      <c r="H216" s="14"/>
      <c r="I216" s="15"/>
      <c r="J216" s="15"/>
      <c r="K216" s="15"/>
      <c r="L216" s="15"/>
      <c r="M216" s="15"/>
      <c r="N216" s="15"/>
      <c r="O216" s="15"/>
      <c r="P216" s="15"/>
      <c r="Q216" s="15"/>
      <c r="R216" s="15"/>
      <c r="S216" s="15"/>
      <c r="T216" s="15"/>
      <c r="U216" s="15"/>
      <c r="V216" s="15"/>
      <c r="W216" s="15"/>
      <c r="X216" s="15"/>
      <c r="Y216" s="15"/>
      <c r="Z216" s="15"/>
      <c r="AA216" s="185"/>
      <c r="AB216" s="185"/>
      <c r="AC216" s="185"/>
      <c r="AD216" s="244"/>
      <c r="AE216" s="244"/>
    </row>
    <row r="217" spans="1:31" s="243" customFormat="1" ht="24" hidden="1">
      <c r="A217" s="15"/>
      <c r="B217" s="247" t="s">
        <v>284</v>
      </c>
      <c r="C217" s="248">
        <v>155716</v>
      </c>
      <c r="D217" s="248">
        <v>171287</v>
      </c>
      <c r="G217" s="15"/>
      <c r="H217" s="14"/>
      <c r="I217" s="15"/>
      <c r="J217" s="15"/>
      <c r="K217" s="15"/>
      <c r="L217" s="15"/>
      <c r="M217" s="15"/>
      <c r="N217" s="15"/>
      <c r="O217" s="15"/>
      <c r="P217" s="15"/>
      <c r="Q217" s="15"/>
      <c r="R217" s="15"/>
      <c r="S217" s="15"/>
      <c r="T217" s="15"/>
      <c r="U217" s="15"/>
      <c r="V217" s="15"/>
      <c r="W217" s="15"/>
      <c r="X217" s="15"/>
      <c r="Y217" s="15"/>
      <c r="Z217" s="15"/>
      <c r="AA217" s="185"/>
      <c r="AB217" s="185"/>
      <c r="AC217" s="185"/>
      <c r="AD217" s="244"/>
      <c r="AE217" s="244"/>
    </row>
    <row r="218" spans="1:31" s="243" customFormat="1" hidden="1">
      <c r="A218" s="15"/>
      <c r="B218" s="247" t="s">
        <v>282</v>
      </c>
      <c r="C218" s="248">
        <v>4408</v>
      </c>
      <c r="D218" s="248">
        <v>4408</v>
      </c>
      <c r="G218" s="15"/>
      <c r="H218" s="14"/>
      <c r="I218" s="15"/>
      <c r="J218" s="15"/>
      <c r="K218" s="15"/>
      <c r="L218" s="15"/>
      <c r="M218" s="15"/>
      <c r="N218" s="15"/>
      <c r="O218" s="15"/>
      <c r="P218" s="15"/>
      <c r="Q218" s="15"/>
      <c r="R218" s="15"/>
      <c r="S218" s="15"/>
      <c r="T218" s="15"/>
      <c r="U218" s="15"/>
      <c r="V218" s="15"/>
      <c r="W218" s="15"/>
      <c r="X218" s="15"/>
      <c r="Y218" s="15"/>
      <c r="Z218" s="15"/>
      <c r="AA218" s="185"/>
      <c r="AB218" s="185"/>
      <c r="AC218" s="185"/>
      <c r="AD218" s="244"/>
      <c r="AE218" s="244"/>
    </row>
    <row r="219" spans="1:31" s="243" customFormat="1" hidden="1">
      <c r="A219" s="15"/>
      <c r="B219" s="247">
        <v>27</v>
      </c>
      <c r="C219" s="248"/>
      <c r="D219" s="248"/>
      <c r="G219" s="15"/>
      <c r="H219" s="14"/>
      <c r="I219" s="15"/>
      <c r="J219" s="15"/>
      <c r="K219" s="15"/>
      <c r="L219" s="15"/>
      <c r="M219" s="15"/>
      <c r="N219" s="15"/>
      <c r="O219" s="15"/>
      <c r="P219" s="15"/>
      <c r="Q219" s="15"/>
      <c r="R219" s="15"/>
      <c r="S219" s="15"/>
      <c r="T219" s="15"/>
      <c r="U219" s="15"/>
      <c r="V219" s="15"/>
      <c r="W219" s="15"/>
      <c r="X219" s="15"/>
      <c r="Y219" s="15"/>
      <c r="Z219" s="15"/>
      <c r="AA219" s="185"/>
      <c r="AB219" s="185"/>
      <c r="AC219" s="185"/>
      <c r="AD219" s="244"/>
      <c r="AE219" s="244"/>
    </row>
    <row r="220" spans="1:31" s="243" customFormat="1" ht="24" hidden="1">
      <c r="A220" s="15"/>
      <c r="B220" s="247" t="s">
        <v>285</v>
      </c>
      <c r="C220" s="248">
        <v>16125</v>
      </c>
      <c r="D220" s="248">
        <v>10125</v>
      </c>
      <c r="G220" s="15"/>
      <c r="H220" s="14"/>
      <c r="I220" s="15"/>
      <c r="J220" s="15"/>
      <c r="K220" s="15"/>
      <c r="L220" s="15"/>
      <c r="M220" s="15"/>
      <c r="N220" s="15"/>
      <c r="O220" s="15"/>
      <c r="P220" s="15"/>
      <c r="Q220" s="15"/>
      <c r="R220" s="15"/>
      <c r="S220" s="15"/>
      <c r="T220" s="15"/>
      <c r="U220" s="15"/>
      <c r="V220" s="15"/>
      <c r="W220" s="15"/>
      <c r="X220" s="15"/>
      <c r="Y220" s="15"/>
      <c r="Z220" s="15"/>
      <c r="AA220" s="185"/>
      <c r="AB220" s="185"/>
      <c r="AC220" s="185"/>
      <c r="AD220" s="244"/>
      <c r="AE220" s="244"/>
    </row>
    <row r="221" spans="1:31" s="243" customFormat="1" ht="24" hidden="1">
      <c r="A221" s="15"/>
      <c r="B221" s="251" t="s">
        <v>307</v>
      </c>
      <c r="C221" s="248">
        <f>SUM(C222:C225)</f>
        <v>739479</v>
      </c>
      <c r="D221" s="248">
        <f>SUM(D222:D225)</f>
        <v>717287</v>
      </c>
      <c r="G221" s="15"/>
      <c r="H221" s="14"/>
      <c r="I221" s="15"/>
      <c r="J221" s="15"/>
      <c r="K221" s="15"/>
      <c r="L221" s="15"/>
      <c r="M221" s="15"/>
      <c r="N221" s="15"/>
      <c r="O221" s="15"/>
      <c r="P221" s="15"/>
      <c r="Q221" s="15"/>
      <c r="R221" s="15"/>
      <c r="S221" s="15"/>
      <c r="T221" s="15"/>
      <c r="U221" s="15"/>
      <c r="V221" s="15"/>
      <c r="W221" s="15"/>
      <c r="X221" s="15"/>
      <c r="Y221" s="15"/>
      <c r="Z221" s="15"/>
      <c r="AA221" s="185"/>
      <c r="AB221" s="185"/>
      <c r="AC221" s="185"/>
      <c r="AD221" s="244"/>
      <c r="AE221" s="244"/>
    </row>
    <row r="222" spans="1:31" s="243" customFormat="1" ht="24" hidden="1">
      <c r="A222" s="15"/>
      <c r="B222" s="247" t="s">
        <v>284</v>
      </c>
      <c r="C222" s="248">
        <v>545507</v>
      </c>
      <c r="D222" s="248">
        <v>562260</v>
      </c>
      <c r="G222" s="15"/>
      <c r="H222" s="14"/>
      <c r="I222" s="15"/>
      <c r="J222" s="15"/>
      <c r="K222" s="15"/>
      <c r="L222" s="15"/>
      <c r="M222" s="15"/>
      <c r="N222" s="15"/>
      <c r="O222" s="15"/>
      <c r="P222" s="15"/>
      <c r="Q222" s="15"/>
      <c r="R222" s="15"/>
      <c r="S222" s="15"/>
      <c r="T222" s="15"/>
      <c r="U222" s="15"/>
      <c r="V222" s="15"/>
      <c r="W222" s="15"/>
      <c r="X222" s="15"/>
      <c r="Y222" s="15"/>
      <c r="Z222" s="15"/>
      <c r="AA222" s="185"/>
      <c r="AB222" s="185"/>
      <c r="AC222" s="185"/>
      <c r="AD222" s="244"/>
      <c r="AE222" s="244"/>
    </row>
    <row r="223" spans="1:31" s="243" customFormat="1" hidden="1">
      <c r="A223" s="15"/>
      <c r="B223" s="247" t="s">
        <v>282</v>
      </c>
      <c r="C223" s="248">
        <v>144562</v>
      </c>
      <c r="D223" s="248">
        <v>129847</v>
      </c>
      <c r="G223" s="15"/>
      <c r="H223" s="14"/>
      <c r="I223" s="15"/>
      <c r="J223" s="15"/>
      <c r="K223" s="15"/>
      <c r="L223" s="15"/>
      <c r="M223" s="15"/>
      <c r="N223" s="15"/>
      <c r="O223" s="15"/>
      <c r="P223" s="15"/>
      <c r="Q223" s="15"/>
      <c r="R223" s="15"/>
      <c r="S223" s="15"/>
      <c r="T223" s="15"/>
      <c r="U223" s="15"/>
      <c r="V223" s="15"/>
      <c r="W223" s="15"/>
      <c r="X223" s="15"/>
      <c r="Y223" s="15"/>
      <c r="Z223" s="15"/>
      <c r="AA223" s="185"/>
      <c r="AB223" s="185"/>
      <c r="AC223" s="185"/>
      <c r="AD223" s="244"/>
      <c r="AE223" s="244"/>
    </row>
    <row r="224" spans="1:31" s="243" customFormat="1" hidden="1">
      <c r="A224" s="15"/>
      <c r="B224" s="247" t="s">
        <v>283</v>
      </c>
      <c r="C224" s="248">
        <v>7285</v>
      </c>
      <c r="D224" s="248">
        <v>5055</v>
      </c>
      <c r="G224" s="15"/>
      <c r="H224" s="14"/>
      <c r="I224" s="15"/>
      <c r="J224" s="15"/>
      <c r="K224" s="15"/>
      <c r="L224" s="15"/>
      <c r="M224" s="15"/>
      <c r="N224" s="15"/>
      <c r="O224" s="15"/>
      <c r="P224" s="15"/>
      <c r="Q224" s="15"/>
      <c r="R224" s="15"/>
      <c r="S224" s="15"/>
      <c r="T224" s="15"/>
      <c r="U224" s="15"/>
      <c r="V224" s="15"/>
      <c r="W224" s="15"/>
      <c r="X224" s="15"/>
      <c r="Y224" s="15"/>
      <c r="Z224" s="15"/>
      <c r="AA224" s="185"/>
      <c r="AB224" s="185"/>
      <c r="AC224" s="185"/>
      <c r="AD224" s="244"/>
      <c r="AE224" s="244"/>
    </row>
    <row r="225" spans="1:31" s="243" customFormat="1" ht="24" hidden="1">
      <c r="A225" s="15"/>
      <c r="B225" s="247" t="s">
        <v>285</v>
      </c>
      <c r="C225" s="248">
        <v>42125</v>
      </c>
      <c r="D225" s="248">
        <v>20125</v>
      </c>
      <c r="G225" s="15"/>
      <c r="H225" s="14"/>
      <c r="I225" s="15"/>
      <c r="J225" s="15"/>
      <c r="K225" s="15"/>
      <c r="L225" s="15"/>
      <c r="M225" s="15"/>
      <c r="N225" s="15"/>
      <c r="O225" s="15"/>
      <c r="P225" s="15"/>
      <c r="Q225" s="15"/>
      <c r="R225" s="15"/>
      <c r="S225" s="15"/>
      <c r="T225" s="15"/>
      <c r="U225" s="15"/>
      <c r="V225" s="15"/>
      <c r="W225" s="15"/>
      <c r="X225" s="15"/>
      <c r="Y225" s="15"/>
      <c r="Z225" s="15"/>
      <c r="AA225" s="185"/>
      <c r="AB225" s="185"/>
      <c r="AC225" s="185"/>
      <c r="AD225" s="244"/>
      <c r="AE225" s="244"/>
    </row>
    <row r="226" spans="1:31" s="243" customFormat="1" ht="24" hidden="1">
      <c r="A226" s="15"/>
      <c r="B226" s="251" t="s">
        <v>308</v>
      </c>
      <c r="C226" s="248">
        <f>SUM(C227:C230)</f>
        <v>733499</v>
      </c>
      <c r="D226" s="248">
        <f>SUM(D227:D230)</f>
        <v>769229</v>
      </c>
      <c r="G226" s="15"/>
      <c r="H226" s="14"/>
      <c r="I226" s="15"/>
      <c r="J226" s="15"/>
      <c r="K226" s="15"/>
      <c r="L226" s="15"/>
      <c r="M226" s="15"/>
      <c r="N226" s="15"/>
      <c r="O226" s="15"/>
      <c r="P226" s="15"/>
      <c r="Q226" s="15"/>
      <c r="R226" s="15"/>
      <c r="S226" s="15"/>
      <c r="T226" s="15"/>
      <c r="U226" s="15"/>
      <c r="V226" s="15"/>
      <c r="W226" s="15"/>
      <c r="X226" s="15"/>
      <c r="Y226" s="15"/>
      <c r="Z226" s="15"/>
      <c r="AA226" s="185"/>
      <c r="AB226" s="185"/>
      <c r="AC226" s="185"/>
      <c r="AD226" s="244"/>
      <c r="AE226" s="244"/>
    </row>
    <row r="227" spans="1:31" s="243" customFormat="1" ht="24" hidden="1">
      <c r="A227" s="15"/>
      <c r="B227" s="247" t="s">
        <v>284</v>
      </c>
      <c r="C227" s="248">
        <v>580320</v>
      </c>
      <c r="D227" s="248">
        <v>616206</v>
      </c>
      <c r="G227" s="15"/>
      <c r="H227" s="14"/>
      <c r="I227" s="15"/>
      <c r="J227" s="15"/>
      <c r="K227" s="15"/>
      <c r="L227" s="15"/>
      <c r="M227" s="15"/>
      <c r="N227" s="15"/>
      <c r="O227" s="15"/>
      <c r="P227" s="15"/>
      <c r="Q227" s="15"/>
      <c r="R227" s="15"/>
      <c r="S227" s="15"/>
      <c r="T227" s="15"/>
      <c r="U227" s="15"/>
      <c r="V227" s="15"/>
      <c r="W227" s="15"/>
      <c r="X227" s="15"/>
      <c r="Y227" s="15"/>
      <c r="Z227" s="15"/>
      <c r="AA227" s="185"/>
      <c r="AB227" s="185"/>
      <c r="AC227" s="185"/>
      <c r="AD227" s="244"/>
      <c r="AE227" s="244"/>
    </row>
    <row r="228" spans="1:31" s="243" customFormat="1" hidden="1">
      <c r="A228" s="15"/>
      <c r="B228" s="247" t="s">
        <v>282</v>
      </c>
      <c r="C228" s="248">
        <v>128653</v>
      </c>
      <c r="D228" s="248">
        <v>133567</v>
      </c>
      <c r="G228" s="15"/>
      <c r="H228" s="14"/>
      <c r="I228" s="15"/>
      <c r="J228" s="15"/>
      <c r="K228" s="15"/>
      <c r="L228" s="15"/>
      <c r="M228" s="15"/>
      <c r="N228" s="15"/>
      <c r="O228" s="15"/>
      <c r="P228" s="15"/>
      <c r="Q228" s="15"/>
      <c r="R228" s="15"/>
      <c r="S228" s="15"/>
      <c r="T228" s="15"/>
      <c r="U228" s="15"/>
      <c r="V228" s="15"/>
      <c r="W228" s="15"/>
      <c r="X228" s="15"/>
      <c r="Y228" s="15"/>
      <c r="Z228" s="15"/>
      <c r="AA228" s="185"/>
      <c r="AB228" s="185"/>
      <c r="AC228" s="185"/>
      <c r="AD228" s="244"/>
      <c r="AE228" s="244"/>
    </row>
    <row r="229" spans="1:31" s="243" customFormat="1" hidden="1">
      <c r="A229" s="15"/>
      <c r="B229" s="247" t="s">
        <v>283</v>
      </c>
      <c r="C229" s="248">
        <v>6176</v>
      </c>
      <c r="D229" s="248">
        <v>5456</v>
      </c>
      <c r="G229" s="15"/>
      <c r="H229" s="14"/>
      <c r="I229" s="15"/>
      <c r="J229" s="15"/>
      <c r="K229" s="15"/>
      <c r="L229" s="15"/>
      <c r="M229" s="15"/>
      <c r="N229" s="15"/>
      <c r="O229" s="15"/>
      <c r="P229" s="15"/>
      <c r="Q229" s="15"/>
      <c r="R229" s="15"/>
      <c r="S229" s="15"/>
      <c r="T229" s="15"/>
      <c r="U229" s="15"/>
      <c r="V229" s="15"/>
      <c r="W229" s="15"/>
      <c r="X229" s="15"/>
      <c r="Y229" s="15"/>
      <c r="Z229" s="15"/>
      <c r="AA229" s="185"/>
      <c r="AB229" s="185"/>
      <c r="AC229" s="185"/>
      <c r="AD229" s="244"/>
      <c r="AE229" s="244"/>
    </row>
    <row r="230" spans="1:31" s="243" customFormat="1" ht="24" hidden="1">
      <c r="A230" s="15"/>
      <c r="B230" s="247" t="s">
        <v>285</v>
      </c>
      <c r="C230" s="248">
        <v>18350</v>
      </c>
      <c r="D230" s="248">
        <v>14000</v>
      </c>
      <c r="G230" s="15"/>
      <c r="H230" s="14"/>
      <c r="I230" s="15"/>
      <c r="J230" s="15"/>
      <c r="K230" s="15"/>
      <c r="L230" s="15"/>
      <c r="M230" s="15"/>
      <c r="N230" s="15"/>
      <c r="O230" s="15"/>
      <c r="P230" s="15"/>
      <c r="Q230" s="15"/>
      <c r="R230" s="15"/>
      <c r="S230" s="15"/>
      <c r="T230" s="15"/>
      <c r="U230" s="15"/>
      <c r="V230" s="15"/>
      <c r="W230" s="15"/>
      <c r="X230" s="15"/>
      <c r="Y230" s="15"/>
      <c r="Z230" s="15"/>
      <c r="AA230" s="185"/>
      <c r="AB230" s="185"/>
      <c r="AC230" s="185"/>
      <c r="AD230" s="244"/>
      <c r="AE230" s="244"/>
    </row>
    <row r="231" spans="1:31" s="243" customFormat="1" ht="24" hidden="1">
      <c r="A231" s="15"/>
      <c r="B231" s="251" t="s">
        <v>309</v>
      </c>
      <c r="C231" s="248">
        <f>SUM(C232:C235)</f>
        <v>817711</v>
      </c>
      <c r="D231" s="248">
        <f>SUM(D232:D235)</f>
        <v>881809</v>
      </c>
      <c r="G231" s="15"/>
      <c r="H231" s="14"/>
      <c r="I231" s="15"/>
      <c r="J231" s="15"/>
      <c r="K231" s="15"/>
      <c r="L231" s="15"/>
      <c r="M231" s="15"/>
      <c r="N231" s="15"/>
      <c r="O231" s="15"/>
      <c r="P231" s="15"/>
      <c r="Q231" s="15"/>
      <c r="R231" s="15"/>
      <c r="S231" s="15"/>
      <c r="T231" s="15"/>
      <c r="U231" s="15"/>
      <c r="V231" s="15"/>
      <c r="W231" s="15"/>
      <c r="X231" s="15"/>
      <c r="Y231" s="15"/>
      <c r="Z231" s="15"/>
      <c r="AA231" s="185"/>
      <c r="AB231" s="185"/>
      <c r="AC231" s="185"/>
      <c r="AD231" s="244"/>
      <c r="AE231" s="244"/>
    </row>
    <row r="232" spans="1:31" s="243" customFormat="1" ht="24" hidden="1">
      <c r="A232" s="15"/>
      <c r="B232" s="247" t="s">
        <v>284</v>
      </c>
      <c r="C232" s="248">
        <v>655652</v>
      </c>
      <c r="D232" s="248">
        <v>715717</v>
      </c>
      <c r="G232" s="15"/>
      <c r="H232" s="14"/>
      <c r="I232" s="15"/>
      <c r="J232" s="15"/>
      <c r="K232" s="15"/>
      <c r="L232" s="15"/>
      <c r="M232" s="15"/>
      <c r="N232" s="15"/>
      <c r="O232" s="15"/>
      <c r="P232" s="15"/>
      <c r="Q232" s="15"/>
      <c r="R232" s="15"/>
      <c r="S232" s="15"/>
      <c r="T232" s="15"/>
      <c r="U232" s="15"/>
      <c r="V232" s="15"/>
      <c r="W232" s="15"/>
      <c r="X232" s="15"/>
      <c r="Y232" s="15"/>
      <c r="Z232" s="15"/>
      <c r="AA232" s="185"/>
      <c r="AB232" s="185"/>
      <c r="AC232" s="185"/>
      <c r="AD232" s="244"/>
      <c r="AE232" s="244"/>
    </row>
    <row r="233" spans="1:31" s="243" customFormat="1" hidden="1">
      <c r="A233" s="15"/>
      <c r="B233" s="247" t="s">
        <v>282</v>
      </c>
      <c r="C233" s="248">
        <v>144421</v>
      </c>
      <c r="D233" s="248">
        <v>147530</v>
      </c>
      <c r="G233" s="15"/>
      <c r="H233" s="14"/>
      <c r="I233" s="15"/>
      <c r="J233" s="15"/>
      <c r="K233" s="15"/>
      <c r="L233" s="15"/>
      <c r="M233" s="15"/>
      <c r="N233" s="15"/>
      <c r="O233" s="15"/>
      <c r="P233" s="15"/>
      <c r="Q233" s="15"/>
      <c r="R233" s="15"/>
      <c r="S233" s="15"/>
      <c r="T233" s="15"/>
      <c r="U233" s="15"/>
      <c r="V233" s="15"/>
      <c r="W233" s="15"/>
      <c r="X233" s="15"/>
      <c r="Y233" s="15"/>
      <c r="Z233" s="15"/>
      <c r="AA233" s="185"/>
      <c r="AB233" s="185"/>
      <c r="AC233" s="185"/>
      <c r="AD233" s="244"/>
      <c r="AE233" s="244"/>
    </row>
    <row r="234" spans="1:31" s="243" customFormat="1" hidden="1">
      <c r="A234" s="15"/>
      <c r="B234" s="247" t="s">
        <v>283</v>
      </c>
      <c r="C234" s="248">
        <v>6513</v>
      </c>
      <c r="D234" s="248">
        <v>7437</v>
      </c>
      <c r="G234" s="15"/>
      <c r="H234" s="14"/>
      <c r="I234" s="15"/>
      <c r="J234" s="15"/>
      <c r="K234" s="15"/>
      <c r="L234" s="15"/>
      <c r="M234" s="15"/>
      <c r="N234" s="15"/>
      <c r="O234" s="15"/>
      <c r="P234" s="15"/>
      <c r="Q234" s="15"/>
      <c r="R234" s="15"/>
      <c r="S234" s="15"/>
      <c r="T234" s="15"/>
      <c r="U234" s="15"/>
      <c r="V234" s="15"/>
      <c r="W234" s="15"/>
      <c r="X234" s="15"/>
      <c r="Y234" s="15"/>
      <c r="Z234" s="15"/>
      <c r="AA234" s="185"/>
      <c r="AB234" s="185"/>
      <c r="AC234" s="185"/>
      <c r="AD234" s="244"/>
      <c r="AE234" s="244"/>
    </row>
    <row r="235" spans="1:31" s="243" customFormat="1" ht="24" hidden="1">
      <c r="A235" s="15"/>
      <c r="B235" s="247" t="s">
        <v>285</v>
      </c>
      <c r="C235" s="248">
        <v>11125</v>
      </c>
      <c r="D235" s="248">
        <v>11125</v>
      </c>
      <c r="G235" s="15"/>
      <c r="H235" s="14"/>
      <c r="I235" s="15"/>
      <c r="J235" s="15"/>
      <c r="K235" s="15"/>
      <c r="L235" s="15"/>
      <c r="M235" s="15"/>
      <c r="N235" s="15"/>
      <c r="O235" s="15"/>
      <c r="P235" s="15"/>
      <c r="Q235" s="15"/>
      <c r="R235" s="15"/>
      <c r="S235" s="15"/>
      <c r="T235" s="15"/>
      <c r="U235" s="15"/>
      <c r="V235" s="15"/>
      <c r="W235" s="15"/>
      <c r="X235" s="15"/>
      <c r="Y235" s="15"/>
      <c r="Z235" s="15"/>
      <c r="AA235" s="185"/>
      <c r="AB235" s="185"/>
      <c r="AC235" s="185"/>
      <c r="AD235" s="244"/>
      <c r="AE235" s="244"/>
    </row>
    <row r="236" spans="1:31" s="243" customFormat="1" ht="24" hidden="1">
      <c r="A236" s="15"/>
      <c r="B236" s="251" t="s">
        <v>310</v>
      </c>
      <c r="C236" s="248">
        <f>SUM(C237:C240)</f>
        <v>992659</v>
      </c>
      <c r="D236" s="248">
        <f>SUM(D237:D240)</f>
        <v>1058880</v>
      </c>
      <c r="G236" s="15"/>
      <c r="H236" s="14"/>
      <c r="I236" s="15"/>
      <c r="J236" s="15"/>
      <c r="K236" s="15"/>
      <c r="L236" s="15"/>
      <c r="M236" s="15"/>
      <c r="N236" s="15"/>
      <c r="O236" s="15"/>
      <c r="P236" s="15"/>
      <c r="Q236" s="15"/>
      <c r="R236" s="15"/>
      <c r="S236" s="15"/>
      <c r="T236" s="15"/>
      <c r="U236" s="15"/>
      <c r="V236" s="15"/>
      <c r="W236" s="15"/>
      <c r="X236" s="15"/>
      <c r="Y236" s="15"/>
      <c r="Z236" s="15"/>
      <c r="AA236" s="185"/>
      <c r="AB236" s="185"/>
      <c r="AC236" s="185"/>
      <c r="AD236" s="244"/>
      <c r="AE236" s="244"/>
    </row>
    <row r="237" spans="1:31" s="243" customFormat="1" ht="24" hidden="1">
      <c r="A237" s="15"/>
      <c r="B237" s="247" t="s">
        <v>284</v>
      </c>
      <c r="C237" s="248">
        <v>768895</v>
      </c>
      <c r="D237" s="248">
        <v>831184</v>
      </c>
      <c r="G237" s="15"/>
      <c r="H237" s="14"/>
      <c r="I237" s="15"/>
      <c r="J237" s="15"/>
      <c r="K237" s="15"/>
      <c r="L237" s="15"/>
      <c r="M237" s="15"/>
      <c r="N237" s="15"/>
      <c r="O237" s="15"/>
      <c r="P237" s="15"/>
      <c r="Q237" s="15"/>
      <c r="R237" s="15"/>
      <c r="S237" s="15"/>
      <c r="T237" s="15"/>
      <c r="U237" s="15"/>
      <c r="V237" s="15"/>
      <c r="W237" s="15"/>
      <c r="X237" s="15"/>
      <c r="Y237" s="15"/>
      <c r="Z237" s="15"/>
      <c r="AA237" s="185"/>
      <c r="AB237" s="185"/>
      <c r="AC237" s="185"/>
      <c r="AD237" s="244"/>
      <c r="AE237" s="244"/>
    </row>
    <row r="238" spans="1:31" s="243" customFormat="1" hidden="1">
      <c r="A238" s="15"/>
      <c r="B238" s="247" t="s">
        <v>282</v>
      </c>
      <c r="C238" s="248">
        <v>191248</v>
      </c>
      <c r="D238" s="248">
        <v>203069</v>
      </c>
      <c r="G238" s="15"/>
      <c r="H238" s="14"/>
      <c r="I238" s="15"/>
      <c r="J238" s="15"/>
      <c r="K238" s="15"/>
      <c r="L238" s="15"/>
      <c r="M238" s="15"/>
      <c r="N238" s="15"/>
      <c r="O238" s="15"/>
      <c r="P238" s="15"/>
      <c r="Q238" s="15"/>
      <c r="R238" s="15"/>
      <c r="S238" s="15"/>
      <c r="T238" s="15"/>
      <c r="U238" s="15"/>
      <c r="V238" s="15"/>
      <c r="W238" s="15"/>
      <c r="X238" s="15"/>
      <c r="Y238" s="15"/>
      <c r="Z238" s="15"/>
      <c r="AA238" s="185"/>
      <c r="AB238" s="185"/>
      <c r="AC238" s="185"/>
      <c r="AD238" s="244"/>
      <c r="AE238" s="244"/>
    </row>
    <row r="239" spans="1:31" s="243" customFormat="1" hidden="1">
      <c r="A239" s="15"/>
      <c r="B239" s="247" t="s">
        <v>283</v>
      </c>
      <c r="C239" s="248">
        <v>3657</v>
      </c>
      <c r="D239" s="248">
        <v>3752</v>
      </c>
      <c r="G239" s="15"/>
      <c r="H239" s="14"/>
      <c r="I239" s="15"/>
      <c r="J239" s="15"/>
      <c r="K239" s="15"/>
      <c r="L239" s="15"/>
      <c r="M239" s="15"/>
      <c r="N239" s="15"/>
      <c r="O239" s="15"/>
      <c r="P239" s="15"/>
      <c r="Q239" s="15"/>
      <c r="R239" s="15"/>
      <c r="S239" s="15"/>
      <c r="T239" s="15"/>
      <c r="U239" s="15"/>
      <c r="V239" s="15"/>
      <c r="W239" s="15"/>
      <c r="X239" s="15"/>
      <c r="Y239" s="15"/>
      <c r="Z239" s="15"/>
      <c r="AA239" s="185"/>
      <c r="AB239" s="185"/>
      <c r="AC239" s="185"/>
      <c r="AD239" s="244"/>
      <c r="AE239" s="244"/>
    </row>
    <row r="240" spans="1:31" s="243" customFormat="1" ht="24" hidden="1">
      <c r="A240" s="15"/>
      <c r="B240" s="247" t="s">
        <v>285</v>
      </c>
      <c r="C240" s="248">
        <v>28859</v>
      </c>
      <c r="D240" s="248">
        <v>20875</v>
      </c>
      <c r="G240" s="15"/>
      <c r="H240" s="14"/>
      <c r="I240" s="15"/>
      <c r="J240" s="15"/>
      <c r="K240" s="15"/>
      <c r="L240" s="15"/>
      <c r="M240" s="15"/>
      <c r="N240" s="15"/>
      <c r="O240" s="15"/>
      <c r="P240" s="15"/>
      <c r="Q240" s="15"/>
      <c r="R240" s="15"/>
      <c r="S240" s="15"/>
      <c r="T240" s="15"/>
      <c r="U240" s="15"/>
      <c r="V240" s="15"/>
      <c r="W240" s="15"/>
      <c r="X240" s="15"/>
      <c r="Y240" s="15"/>
      <c r="Z240" s="15"/>
      <c r="AA240" s="185"/>
      <c r="AB240" s="185"/>
      <c r="AC240" s="185"/>
      <c r="AD240" s="244"/>
      <c r="AE240" s="244"/>
    </row>
    <row r="241" spans="1:31" s="243" customFormat="1" ht="24" hidden="1">
      <c r="A241" s="15"/>
      <c r="B241" s="251" t="s">
        <v>311</v>
      </c>
      <c r="C241" s="248">
        <f>SUM(C242:C245)</f>
        <v>619124</v>
      </c>
      <c r="D241" s="248">
        <f>SUM(D242:D245)</f>
        <v>646132</v>
      </c>
      <c r="G241" s="15"/>
      <c r="H241" s="14"/>
      <c r="I241" s="15"/>
      <c r="J241" s="15"/>
      <c r="K241" s="15"/>
      <c r="L241" s="15"/>
      <c r="M241" s="15"/>
      <c r="N241" s="15"/>
      <c r="O241" s="15"/>
      <c r="P241" s="15"/>
      <c r="Q241" s="15"/>
      <c r="R241" s="15"/>
      <c r="S241" s="15"/>
      <c r="T241" s="15"/>
      <c r="U241" s="15"/>
      <c r="V241" s="15"/>
      <c r="W241" s="15"/>
      <c r="X241" s="15"/>
      <c r="Y241" s="15"/>
      <c r="Z241" s="15"/>
      <c r="AA241" s="185"/>
      <c r="AB241" s="185"/>
      <c r="AC241" s="185"/>
      <c r="AD241" s="244"/>
      <c r="AE241" s="244"/>
    </row>
    <row r="242" spans="1:31" s="243" customFormat="1" ht="24" hidden="1">
      <c r="A242" s="15"/>
      <c r="B242" s="247" t="s">
        <v>284</v>
      </c>
      <c r="C242" s="248">
        <v>464007</v>
      </c>
      <c r="D242" s="248">
        <v>508456</v>
      </c>
      <c r="G242" s="15"/>
      <c r="H242" s="14"/>
      <c r="I242" s="15"/>
      <c r="J242" s="15"/>
      <c r="K242" s="15"/>
      <c r="L242" s="15"/>
      <c r="M242" s="15"/>
      <c r="N242" s="15"/>
      <c r="O242" s="15"/>
      <c r="P242" s="15"/>
      <c r="Q242" s="15"/>
      <c r="R242" s="15"/>
      <c r="S242" s="15"/>
      <c r="T242" s="15"/>
      <c r="U242" s="15"/>
      <c r="V242" s="15"/>
      <c r="W242" s="15"/>
      <c r="X242" s="15"/>
      <c r="Y242" s="15"/>
      <c r="Z242" s="15"/>
      <c r="AA242" s="185"/>
      <c r="AB242" s="185"/>
      <c r="AC242" s="185"/>
      <c r="AD242" s="244"/>
      <c r="AE242" s="244"/>
    </row>
    <row r="243" spans="1:31" s="243" customFormat="1" hidden="1">
      <c r="A243" s="15"/>
      <c r="B243" s="247" t="s">
        <v>282</v>
      </c>
      <c r="C243" s="248">
        <v>127550</v>
      </c>
      <c r="D243" s="248">
        <v>120004</v>
      </c>
      <c r="G243" s="15"/>
      <c r="H243" s="14"/>
      <c r="I243" s="15"/>
      <c r="J243" s="15"/>
      <c r="K243" s="15"/>
      <c r="L243" s="15"/>
      <c r="M243" s="15"/>
      <c r="N243" s="15"/>
      <c r="O243" s="15"/>
      <c r="P243" s="15"/>
      <c r="Q243" s="15"/>
      <c r="R243" s="15"/>
      <c r="S243" s="15"/>
      <c r="T243" s="15"/>
      <c r="U243" s="15"/>
      <c r="V243" s="15"/>
      <c r="W243" s="15"/>
      <c r="X243" s="15"/>
      <c r="Y243" s="15"/>
      <c r="Z243" s="15"/>
      <c r="AA243" s="185"/>
      <c r="AB243" s="185"/>
      <c r="AC243" s="185"/>
      <c r="AD243" s="244"/>
      <c r="AE243" s="244"/>
    </row>
    <row r="244" spans="1:31" s="243" customFormat="1" hidden="1">
      <c r="A244" s="15"/>
      <c r="B244" s="247" t="s">
        <v>283</v>
      </c>
      <c r="C244" s="248">
        <v>3046</v>
      </c>
      <c r="D244" s="248">
        <v>3347</v>
      </c>
      <c r="G244" s="15"/>
      <c r="H244" s="14"/>
      <c r="I244" s="15"/>
      <c r="J244" s="15"/>
      <c r="K244" s="15"/>
      <c r="L244" s="15"/>
      <c r="M244" s="15"/>
      <c r="N244" s="15"/>
      <c r="O244" s="15"/>
      <c r="P244" s="15"/>
      <c r="Q244" s="15"/>
      <c r="R244" s="15"/>
      <c r="S244" s="15"/>
      <c r="T244" s="15"/>
      <c r="U244" s="15"/>
      <c r="V244" s="15"/>
      <c r="W244" s="15"/>
      <c r="X244" s="15"/>
      <c r="Y244" s="15"/>
      <c r="Z244" s="15"/>
      <c r="AA244" s="185"/>
      <c r="AB244" s="185"/>
      <c r="AC244" s="185"/>
      <c r="AD244" s="244"/>
      <c r="AE244" s="244"/>
    </row>
    <row r="245" spans="1:31" s="243" customFormat="1" ht="24" hidden="1">
      <c r="A245" s="15"/>
      <c r="B245" s="247" t="s">
        <v>285</v>
      </c>
      <c r="C245" s="248">
        <v>24521</v>
      </c>
      <c r="D245" s="248">
        <v>14325</v>
      </c>
      <c r="G245" s="15"/>
      <c r="H245" s="14"/>
      <c r="I245" s="15"/>
      <c r="J245" s="15"/>
      <c r="K245" s="15"/>
      <c r="L245" s="15"/>
      <c r="M245" s="15"/>
      <c r="N245" s="15"/>
      <c r="O245" s="15"/>
      <c r="P245" s="15"/>
      <c r="Q245" s="15"/>
      <c r="R245" s="15"/>
      <c r="S245" s="15"/>
      <c r="T245" s="15"/>
      <c r="U245" s="15"/>
      <c r="V245" s="15"/>
      <c r="W245" s="15"/>
      <c r="X245" s="15"/>
      <c r="Y245" s="15"/>
      <c r="Z245" s="15"/>
      <c r="AA245" s="185"/>
      <c r="AB245" s="185"/>
      <c r="AC245" s="185"/>
      <c r="AD245" s="244"/>
      <c r="AE245" s="244"/>
    </row>
    <row r="246" spans="1:31" s="243" customFormat="1" ht="24" hidden="1">
      <c r="A246" s="15"/>
      <c r="B246" s="251" t="s">
        <v>312</v>
      </c>
      <c r="C246" s="248">
        <f>SUM(C247:C250)</f>
        <v>838037</v>
      </c>
      <c r="D246" s="248">
        <f>SUM(D247:D250)</f>
        <v>901129</v>
      </c>
      <c r="G246" s="15"/>
      <c r="H246" s="14"/>
      <c r="I246" s="15"/>
      <c r="J246" s="15"/>
      <c r="K246" s="15"/>
      <c r="L246" s="15"/>
      <c r="M246" s="15"/>
      <c r="N246" s="15"/>
      <c r="O246" s="15"/>
      <c r="P246" s="15"/>
      <c r="Q246" s="15"/>
      <c r="R246" s="15"/>
      <c r="S246" s="15"/>
      <c r="T246" s="15"/>
      <c r="U246" s="15"/>
      <c r="V246" s="15"/>
      <c r="W246" s="15"/>
      <c r="X246" s="15"/>
      <c r="Y246" s="15"/>
      <c r="Z246" s="15"/>
      <c r="AA246" s="185"/>
      <c r="AB246" s="185"/>
      <c r="AC246" s="185"/>
      <c r="AD246" s="244"/>
      <c r="AE246" s="244"/>
    </row>
    <row r="247" spans="1:31" s="243" customFormat="1" ht="24" hidden="1">
      <c r="A247" s="15"/>
      <c r="B247" s="247" t="s">
        <v>284</v>
      </c>
      <c r="C247" s="248">
        <v>673990</v>
      </c>
      <c r="D247" s="248">
        <v>740069</v>
      </c>
      <c r="G247" s="15"/>
      <c r="H247" s="14"/>
      <c r="I247" s="15"/>
      <c r="J247" s="15"/>
      <c r="K247" s="15"/>
      <c r="L247" s="15"/>
      <c r="M247" s="15"/>
      <c r="N247" s="15"/>
      <c r="O247" s="15"/>
      <c r="P247" s="15"/>
      <c r="Q247" s="15"/>
      <c r="R247" s="15"/>
      <c r="S247" s="15"/>
      <c r="T247" s="15"/>
      <c r="U247" s="15"/>
      <c r="V247" s="15"/>
      <c r="W247" s="15"/>
      <c r="X247" s="15"/>
      <c r="Y247" s="15"/>
      <c r="Z247" s="15"/>
      <c r="AA247" s="185"/>
      <c r="AB247" s="185"/>
      <c r="AC247" s="185"/>
      <c r="AD247" s="244"/>
      <c r="AE247" s="244"/>
    </row>
    <row r="248" spans="1:31" s="243" customFormat="1" hidden="1">
      <c r="A248" s="15"/>
      <c r="B248" s="247" t="s">
        <v>282</v>
      </c>
      <c r="C248" s="248">
        <v>142476</v>
      </c>
      <c r="D248" s="248">
        <v>144566</v>
      </c>
      <c r="G248" s="15"/>
      <c r="H248" s="14"/>
      <c r="I248" s="15"/>
      <c r="J248" s="15"/>
      <c r="K248" s="15"/>
      <c r="L248" s="15"/>
      <c r="M248" s="15"/>
      <c r="N248" s="15"/>
      <c r="O248" s="15"/>
      <c r="P248" s="15"/>
      <c r="Q248" s="15"/>
      <c r="R248" s="15"/>
      <c r="S248" s="15"/>
      <c r="T248" s="15"/>
      <c r="U248" s="15"/>
      <c r="V248" s="15"/>
      <c r="W248" s="15"/>
      <c r="X248" s="15"/>
      <c r="Y248" s="15"/>
      <c r="Z248" s="15"/>
      <c r="AA248" s="185"/>
      <c r="AB248" s="185"/>
      <c r="AC248" s="185"/>
      <c r="AD248" s="244"/>
      <c r="AE248" s="244"/>
    </row>
    <row r="249" spans="1:31" s="243" customFormat="1" hidden="1">
      <c r="A249" s="15"/>
      <c r="B249" s="247" t="s">
        <v>283</v>
      </c>
      <c r="C249" s="248">
        <v>2121</v>
      </c>
      <c r="D249" s="248">
        <v>3044</v>
      </c>
      <c r="G249" s="15"/>
      <c r="H249" s="14"/>
      <c r="I249" s="15"/>
      <c r="J249" s="15"/>
      <c r="K249" s="15"/>
      <c r="L249" s="15"/>
      <c r="M249" s="15"/>
      <c r="N249" s="15"/>
      <c r="O249" s="15"/>
      <c r="P249" s="15"/>
      <c r="Q249" s="15"/>
      <c r="R249" s="15"/>
      <c r="S249" s="15"/>
      <c r="T249" s="15"/>
      <c r="U249" s="15"/>
      <c r="V249" s="15"/>
      <c r="W249" s="15"/>
      <c r="X249" s="15"/>
      <c r="Y249" s="15"/>
      <c r="Z249" s="15"/>
      <c r="AA249" s="185"/>
      <c r="AB249" s="185"/>
      <c r="AC249" s="185"/>
      <c r="AD249" s="244"/>
      <c r="AE249" s="244"/>
    </row>
    <row r="250" spans="1:31" s="243" customFormat="1" ht="24" hidden="1">
      <c r="A250" s="15"/>
      <c r="B250" s="247" t="s">
        <v>285</v>
      </c>
      <c r="C250" s="248">
        <v>19450</v>
      </c>
      <c r="D250" s="248">
        <v>13450</v>
      </c>
      <c r="G250" s="15"/>
      <c r="H250" s="14"/>
      <c r="I250" s="15"/>
      <c r="J250" s="15"/>
      <c r="K250" s="15"/>
      <c r="L250" s="15"/>
      <c r="M250" s="15"/>
      <c r="N250" s="15"/>
      <c r="O250" s="15"/>
      <c r="P250" s="15"/>
      <c r="Q250" s="15"/>
      <c r="R250" s="15"/>
      <c r="S250" s="15"/>
      <c r="T250" s="15"/>
      <c r="U250" s="15"/>
      <c r="V250" s="15"/>
      <c r="W250" s="15"/>
      <c r="X250" s="15"/>
      <c r="Y250" s="15"/>
      <c r="Z250" s="15"/>
      <c r="AA250" s="185"/>
      <c r="AB250" s="185"/>
      <c r="AC250" s="185"/>
      <c r="AD250" s="244"/>
      <c r="AE250" s="244"/>
    </row>
    <row r="251" spans="1:31" s="243" customFormat="1" ht="24" hidden="1">
      <c r="A251" s="15"/>
      <c r="B251" s="251" t="s">
        <v>313</v>
      </c>
      <c r="C251" s="248">
        <f>SUM(C252:C255)</f>
        <v>705072</v>
      </c>
      <c r="D251" s="248">
        <f>SUM(D252:D255)</f>
        <v>708391</v>
      </c>
      <c r="G251" s="15"/>
      <c r="H251" s="14"/>
      <c r="I251" s="15"/>
      <c r="J251" s="15"/>
      <c r="K251" s="15"/>
      <c r="L251" s="15"/>
      <c r="M251" s="15"/>
      <c r="N251" s="15"/>
      <c r="O251" s="15"/>
      <c r="P251" s="15"/>
      <c r="Q251" s="15"/>
      <c r="R251" s="15"/>
      <c r="S251" s="15"/>
      <c r="T251" s="15"/>
      <c r="U251" s="15"/>
      <c r="V251" s="15"/>
      <c r="W251" s="15"/>
      <c r="X251" s="15"/>
      <c r="Y251" s="15"/>
      <c r="Z251" s="15"/>
      <c r="AA251" s="185"/>
      <c r="AB251" s="185"/>
      <c r="AC251" s="185"/>
      <c r="AD251" s="244"/>
      <c r="AE251" s="244"/>
    </row>
    <row r="252" spans="1:31" s="243" customFormat="1" ht="24" hidden="1">
      <c r="A252" s="15"/>
      <c r="B252" s="247" t="s">
        <v>284</v>
      </c>
      <c r="C252" s="248">
        <v>445994</v>
      </c>
      <c r="D252" s="248">
        <v>472593</v>
      </c>
      <c r="G252" s="15"/>
      <c r="H252" s="14"/>
      <c r="I252" s="15"/>
      <c r="J252" s="15"/>
      <c r="K252" s="15"/>
      <c r="L252" s="15"/>
      <c r="M252" s="15"/>
      <c r="N252" s="15"/>
      <c r="O252" s="15"/>
      <c r="P252" s="15"/>
      <c r="Q252" s="15"/>
      <c r="R252" s="15"/>
      <c r="S252" s="15"/>
      <c r="T252" s="15"/>
      <c r="U252" s="15"/>
      <c r="V252" s="15"/>
      <c r="W252" s="15"/>
      <c r="X252" s="15"/>
      <c r="Y252" s="15"/>
      <c r="Z252" s="15"/>
      <c r="AA252" s="185"/>
      <c r="AB252" s="185"/>
      <c r="AC252" s="185"/>
      <c r="AD252" s="244"/>
      <c r="AE252" s="244"/>
    </row>
    <row r="253" spans="1:31" s="243" customFormat="1" hidden="1">
      <c r="A253" s="15"/>
      <c r="B253" s="247" t="s">
        <v>282</v>
      </c>
      <c r="C253" s="248">
        <v>198078</v>
      </c>
      <c r="D253" s="248">
        <v>196348</v>
      </c>
      <c r="G253" s="15"/>
      <c r="H253" s="14"/>
      <c r="I253" s="15"/>
      <c r="J253" s="15"/>
      <c r="K253" s="15"/>
      <c r="L253" s="15"/>
      <c r="M253" s="15"/>
      <c r="N253" s="15"/>
      <c r="O253" s="15"/>
      <c r="P253" s="15"/>
      <c r="Q253" s="15"/>
      <c r="R253" s="15"/>
      <c r="S253" s="15"/>
      <c r="T253" s="15"/>
      <c r="U253" s="15"/>
      <c r="V253" s="15"/>
      <c r="W253" s="15"/>
      <c r="X253" s="15"/>
      <c r="Y253" s="15"/>
      <c r="Z253" s="15"/>
      <c r="AA253" s="185"/>
      <c r="AB253" s="185"/>
      <c r="AC253" s="185"/>
      <c r="AD253" s="244"/>
      <c r="AE253" s="244"/>
    </row>
    <row r="254" spans="1:31" s="243" customFormat="1" hidden="1">
      <c r="A254" s="15"/>
      <c r="B254" s="247" t="s">
        <v>283</v>
      </c>
      <c r="C254" s="248">
        <v>9500</v>
      </c>
      <c r="D254" s="248">
        <v>8450</v>
      </c>
      <c r="G254" s="15"/>
      <c r="H254" s="14"/>
      <c r="I254" s="15"/>
      <c r="J254" s="15"/>
      <c r="K254" s="15"/>
      <c r="L254" s="15"/>
      <c r="M254" s="15"/>
      <c r="N254" s="15"/>
      <c r="O254" s="15"/>
      <c r="P254" s="15"/>
      <c r="Q254" s="15"/>
      <c r="R254" s="15"/>
      <c r="S254" s="15"/>
      <c r="T254" s="15"/>
      <c r="U254" s="15"/>
      <c r="V254" s="15"/>
      <c r="W254" s="15"/>
      <c r="X254" s="15"/>
      <c r="Y254" s="15"/>
      <c r="Z254" s="15"/>
      <c r="AA254" s="185"/>
      <c r="AB254" s="185"/>
      <c r="AC254" s="185"/>
      <c r="AD254" s="244"/>
      <c r="AE254" s="244"/>
    </row>
    <row r="255" spans="1:31" s="243" customFormat="1" ht="24" hidden="1">
      <c r="A255" s="15"/>
      <c r="B255" s="247" t="s">
        <v>285</v>
      </c>
      <c r="C255" s="248">
        <v>51500</v>
      </c>
      <c r="D255" s="248">
        <v>31000</v>
      </c>
      <c r="G255" s="15"/>
      <c r="H255" s="14"/>
      <c r="I255" s="15"/>
      <c r="J255" s="15"/>
      <c r="K255" s="15"/>
      <c r="L255" s="15"/>
      <c r="M255" s="15"/>
      <c r="N255" s="15"/>
      <c r="O255" s="15"/>
      <c r="P255" s="15"/>
      <c r="Q255" s="15"/>
      <c r="R255" s="15"/>
      <c r="S255" s="15"/>
      <c r="T255" s="15"/>
      <c r="U255" s="15"/>
      <c r="V255" s="15"/>
      <c r="W255" s="15"/>
      <c r="X255" s="15"/>
      <c r="Y255" s="15"/>
      <c r="Z255" s="15"/>
      <c r="AA255" s="185"/>
      <c r="AB255" s="185"/>
      <c r="AC255" s="185"/>
      <c r="AD255" s="244"/>
      <c r="AE255" s="244"/>
    </row>
    <row r="256" spans="1:31" s="243" customFormat="1" ht="24" hidden="1">
      <c r="A256" s="15"/>
      <c r="B256" s="251" t="s">
        <v>314</v>
      </c>
      <c r="C256" s="248">
        <f>SUM(C257:C260)</f>
        <v>1128292</v>
      </c>
      <c r="D256" s="248">
        <f>SUM(D257:D260)</f>
        <v>1470095</v>
      </c>
      <c r="G256" s="15"/>
      <c r="H256" s="14"/>
      <c r="I256" s="15"/>
      <c r="J256" s="15"/>
      <c r="K256" s="15"/>
      <c r="L256" s="15"/>
      <c r="M256" s="15"/>
      <c r="N256" s="15"/>
      <c r="O256" s="15"/>
      <c r="P256" s="15"/>
      <c r="Q256" s="15"/>
      <c r="R256" s="15"/>
      <c r="S256" s="15"/>
      <c r="T256" s="15"/>
      <c r="U256" s="15"/>
      <c r="V256" s="15"/>
      <c r="W256" s="15"/>
      <c r="X256" s="15"/>
      <c r="Y256" s="15"/>
      <c r="Z256" s="15"/>
      <c r="AA256" s="185"/>
      <c r="AB256" s="185"/>
      <c r="AC256" s="185"/>
      <c r="AD256" s="244"/>
      <c r="AE256" s="244"/>
    </row>
    <row r="257" spans="1:31" s="243" customFormat="1" ht="24" hidden="1">
      <c r="A257" s="15"/>
      <c r="B257" s="247" t="s">
        <v>284</v>
      </c>
      <c r="C257" s="248">
        <v>905480</v>
      </c>
      <c r="D257" s="248">
        <v>947754</v>
      </c>
      <c r="G257" s="15"/>
      <c r="H257" s="14"/>
      <c r="I257" s="15"/>
      <c r="J257" s="15"/>
      <c r="K257" s="15"/>
      <c r="L257" s="15"/>
      <c r="M257" s="15"/>
      <c r="N257" s="15"/>
      <c r="O257" s="15"/>
      <c r="P257" s="15"/>
      <c r="Q257" s="15"/>
      <c r="R257" s="15"/>
      <c r="S257" s="15"/>
      <c r="T257" s="15"/>
      <c r="U257" s="15"/>
      <c r="V257" s="15"/>
      <c r="W257" s="15"/>
      <c r="X257" s="15"/>
      <c r="Y257" s="15"/>
      <c r="Z257" s="15"/>
      <c r="AA257" s="185"/>
      <c r="AB257" s="185"/>
      <c r="AC257" s="185"/>
      <c r="AD257" s="244"/>
      <c r="AE257" s="244"/>
    </row>
    <row r="258" spans="1:31" s="243" customFormat="1" hidden="1">
      <c r="A258" s="15"/>
      <c r="B258" s="247" t="s">
        <v>282</v>
      </c>
      <c r="C258" s="248">
        <v>164134</v>
      </c>
      <c r="D258" s="248">
        <v>413865</v>
      </c>
      <c r="G258" s="15"/>
      <c r="H258" s="14"/>
      <c r="I258" s="15"/>
      <c r="J258" s="15"/>
      <c r="K258" s="15"/>
      <c r="L258" s="15"/>
      <c r="M258" s="15"/>
      <c r="N258" s="15"/>
      <c r="O258" s="15"/>
      <c r="P258" s="15"/>
      <c r="Q258" s="15"/>
      <c r="R258" s="15"/>
      <c r="S258" s="15"/>
      <c r="T258" s="15"/>
      <c r="U258" s="15"/>
      <c r="V258" s="15"/>
      <c r="W258" s="15"/>
      <c r="X258" s="15"/>
      <c r="Y258" s="15"/>
      <c r="Z258" s="15"/>
      <c r="AA258" s="185"/>
      <c r="AB258" s="185"/>
      <c r="AC258" s="185"/>
      <c r="AD258" s="244"/>
      <c r="AE258" s="244"/>
    </row>
    <row r="259" spans="1:31" s="243" customFormat="1" hidden="1">
      <c r="A259" s="15"/>
      <c r="B259" s="247" t="s">
        <v>283</v>
      </c>
      <c r="C259" s="248">
        <v>9553</v>
      </c>
      <c r="D259" s="248">
        <v>10476</v>
      </c>
      <c r="G259" s="15"/>
      <c r="H259" s="14"/>
      <c r="I259" s="15"/>
      <c r="J259" s="15"/>
      <c r="K259" s="15"/>
      <c r="L259" s="15"/>
      <c r="M259" s="15"/>
      <c r="N259" s="15"/>
      <c r="O259" s="15"/>
      <c r="P259" s="15"/>
      <c r="Q259" s="15"/>
      <c r="R259" s="15"/>
      <c r="S259" s="15"/>
      <c r="T259" s="15"/>
      <c r="U259" s="15"/>
      <c r="V259" s="15"/>
      <c r="W259" s="15"/>
      <c r="X259" s="15"/>
      <c r="Y259" s="15"/>
      <c r="Z259" s="15"/>
      <c r="AA259" s="185"/>
      <c r="AB259" s="185"/>
      <c r="AC259" s="185"/>
      <c r="AD259" s="244"/>
      <c r="AE259" s="244"/>
    </row>
    <row r="260" spans="1:31" s="243" customFormat="1" ht="24" hidden="1">
      <c r="A260" s="15"/>
      <c r="B260" s="247" t="s">
        <v>285</v>
      </c>
      <c r="C260" s="248">
        <v>49125</v>
      </c>
      <c r="D260" s="248">
        <v>98000</v>
      </c>
      <c r="G260" s="15"/>
      <c r="H260" s="14"/>
      <c r="I260" s="15"/>
      <c r="J260" s="15"/>
      <c r="K260" s="15"/>
      <c r="L260" s="15"/>
      <c r="M260" s="15"/>
      <c r="N260" s="15"/>
      <c r="O260" s="15"/>
      <c r="P260" s="15"/>
      <c r="Q260" s="15"/>
      <c r="R260" s="15"/>
      <c r="S260" s="15"/>
      <c r="T260" s="15"/>
      <c r="U260" s="15"/>
      <c r="V260" s="15"/>
      <c r="W260" s="15"/>
      <c r="X260" s="15"/>
      <c r="Y260" s="15"/>
      <c r="Z260" s="15"/>
      <c r="AA260" s="185"/>
      <c r="AB260" s="185"/>
      <c r="AC260" s="185"/>
      <c r="AD260" s="244"/>
      <c r="AE260" s="244"/>
    </row>
    <row r="261" spans="1:31" s="243" customFormat="1" ht="24" hidden="1">
      <c r="A261" s="15"/>
      <c r="B261" s="251" t="s">
        <v>315</v>
      </c>
      <c r="C261" s="248">
        <f>SUM(C262:C265)</f>
        <v>773313</v>
      </c>
      <c r="D261" s="248">
        <f>SUM(D262:D265)</f>
        <v>745591</v>
      </c>
      <c r="G261" s="15"/>
      <c r="H261" s="14"/>
      <c r="I261" s="15"/>
      <c r="J261" s="15"/>
      <c r="K261" s="15"/>
      <c r="L261" s="15"/>
      <c r="M261" s="15"/>
      <c r="N261" s="15"/>
      <c r="O261" s="15"/>
      <c r="P261" s="15"/>
      <c r="Q261" s="15"/>
      <c r="R261" s="15"/>
      <c r="S261" s="15"/>
      <c r="T261" s="15"/>
      <c r="U261" s="15"/>
      <c r="V261" s="15"/>
      <c r="W261" s="15"/>
      <c r="X261" s="15"/>
      <c r="Y261" s="15"/>
      <c r="Z261" s="15"/>
      <c r="AA261" s="185"/>
      <c r="AB261" s="185"/>
      <c r="AC261" s="185"/>
      <c r="AD261" s="244"/>
      <c r="AE261" s="244"/>
    </row>
    <row r="262" spans="1:31" s="243" customFormat="1" ht="24" hidden="1">
      <c r="A262" s="15"/>
      <c r="B262" s="247" t="s">
        <v>284</v>
      </c>
      <c r="C262" s="248">
        <v>532365</v>
      </c>
      <c r="D262" s="248">
        <v>561101</v>
      </c>
      <c r="G262" s="15"/>
      <c r="H262" s="14"/>
      <c r="I262" s="15"/>
      <c r="J262" s="15"/>
      <c r="K262" s="15"/>
      <c r="L262" s="15"/>
      <c r="M262" s="15"/>
      <c r="N262" s="15"/>
      <c r="O262" s="15"/>
      <c r="P262" s="15"/>
      <c r="Q262" s="15"/>
      <c r="R262" s="15"/>
      <c r="S262" s="15"/>
      <c r="T262" s="15"/>
      <c r="U262" s="15"/>
      <c r="V262" s="15"/>
      <c r="W262" s="15"/>
      <c r="X262" s="15"/>
      <c r="Y262" s="15"/>
      <c r="Z262" s="15"/>
      <c r="AA262" s="185"/>
      <c r="AB262" s="185"/>
      <c r="AC262" s="185"/>
      <c r="AD262" s="244"/>
      <c r="AE262" s="244"/>
    </row>
    <row r="263" spans="1:31" s="243" customFormat="1" hidden="1">
      <c r="A263" s="15"/>
      <c r="B263" s="247" t="s">
        <v>282</v>
      </c>
      <c r="C263" s="248">
        <v>178601</v>
      </c>
      <c r="D263" s="248">
        <v>158660</v>
      </c>
      <c r="G263" s="15"/>
      <c r="H263" s="14"/>
      <c r="I263" s="15"/>
      <c r="J263" s="15"/>
      <c r="K263" s="15"/>
      <c r="L263" s="15"/>
      <c r="M263" s="15"/>
      <c r="N263" s="15"/>
      <c r="O263" s="15"/>
      <c r="P263" s="15"/>
      <c r="Q263" s="15"/>
      <c r="R263" s="15"/>
      <c r="S263" s="15"/>
      <c r="T263" s="15"/>
      <c r="U263" s="15"/>
      <c r="V263" s="15"/>
      <c r="W263" s="15"/>
      <c r="X263" s="15"/>
      <c r="Y263" s="15"/>
      <c r="Z263" s="15"/>
      <c r="AA263" s="185"/>
      <c r="AB263" s="185"/>
      <c r="AC263" s="185"/>
      <c r="AD263" s="244"/>
      <c r="AE263" s="244"/>
    </row>
    <row r="264" spans="1:31" s="243" customFormat="1" hidden="1">
      <c r="A264" s="15"/>
      <c r="B264" s="247" t="s">
        <v>283</v>
      </c>
      <c r="C264" s="248">
        <v>8404</v>
      </c>
      <c r="D264" s="248">
        <v>4805</v>
      </c>
      <c r="G264" s="15"/>
      <c r="H264" s="14"/>
      <c r="I264" s="15"/>
      <c r="J264" s="15"/>
      <c r="K264" s="15"/>
      <c r="L264" s="15"/>
      <c r="M264" s="15"/>
      <c r="N264" s="15"/>
      <c r="O264" s="15"/>
      <c r="P264" s="15"/>
      <c r="Q264" s="15"/>
      <c r="R264" s="15"/>
      <c r="S264" s="15"/>
      <c r="T264" s="15"/>
      <c r="U264" s="15"/>
      <c r="V264" s="15"/>
      <c r="W264" s="15"/>
      <c r="X264" s="15"/>
      <c r="Y264" s="15"/>
      <c r="Z264" s="15"/>
      <c r="AA264" s="185"/>
      <c r="AB264" s="185"/>
      <c r="AC264" s="185"/>
      <c r="AD264" s="244"/>
      <c r="AE264" s="244"/>
    </row>
    <row r="265" spans="1:31" s="243" customFormat="1" ht="24" hidden="1">
      <c r="A265" s="15"/>
      <c r="B265" s="247" t="s">
        <v>285</v>
      </c>
      <c r="C265" s="248">
        <v>53943</v>
      </c>
      <c r="D265" s="248">
        <v>21025</v>
      </c>
      <c r="G265" s="15"/>
      <c r="H265" s="14"/>
      <c r="I265" s="15"/>
      <c r="J265" s="15"/>
      <c r="K265" s="15"/>
      <c r="L265" s="15"/>
      <c r="M265" s="15"/>
      <c r="N265" s="15"/>
      <c r="O265" s="15"/>
      <c r="P265" s="15"/>
      <c r="Q265" s="15"/>
      <c r="R265" s="15"/>
      <c r="S265" s="15"/>
      <c r="T265" s="15"/>
      <c r="U265" s="15"/>
      <c r="V265" s="15"/>
      <c r="W265" s="15"/>
      <c r="X265" s="15"/>
      <c r="Y265" s="15"/>
      <c r="Z265" s="15"/>
      <c r="AA265" s="185"/>
      <c r="AB265" s="185"/>
      <c r="AC265" s="185"/>
      <c r="AD265" s="244"/>
      <c r="AE265" s="244"/>
    </row>
    <row r="266" spans="1:31" s="243" customFormat="1" ht="24" hidden="1">
      <c r="A266" s="15"/>
      <c r="B266" s="251" t="s">
        <v>316</v>
      </c>
      <c r="C266" s="248">
        <f>SUM(C267:C270)</f>
        <v>1055361</v>
      </c>
      <c r="D266" s="248">
        <f>SUM(D267:D270)</f>
        <v>997804</v>
      </c>
      <c r="G266" s="15"/>
      <c r="H266" s="14"/>
      <c r="I266" s="15"/>
      <c r="J266" s="15"/>
      <c r="K266" s="15"/>
      <c r="L266" s="15"/>
      <c r="M266" s="15"/>
      <c r="N266" s="15"/>
      <c r="O266" s="15"/>
      <c r="P266" s="15"/>
      <c r="Q266" s="15"/>
      <c r="R266" s="15"/>
      <c r="S266" s="15"/>
      <c r="T266" s="15"/>
      <c r="U266" s="15"/>
      <c r="V266" s="15"/>
      <c r="W266" s="15"/>
      <c r="X266" s="15"/>
      <c r="Y266" s="15"/>
      <c r="Z266" s="15"/>
      <c r="AA266" s="185"/>
      <c r="AB266" s="185"/>
      <c r="AC266" s="185"/>
      <c r="AD266" s="244"/>
      <c r="AE266" s="244"/>
    </row>
    <row r="267" spans="1:31" s="243" customFormat="1" ht="24" hidden="1">
      <c r="A267" s="15"/>
      <c r="B267" s="247" t="s">
        <v>284</v>
      </c>
      <c r="C267" s="248">
        <v>580955</v>
      </c>
      <c r="D267" s="248">
        <v>633050</v>
      </c>
      <c r="G267" s="15"/>
      <c r="H267" s="14"/>
      <c r="I267" s="15"/>
      <c r="J267" s="15"/>
      <c r="K267" s="15"/>
      <c r="L267" s="15"/>
      <c r="M267" s="15"/>
      <c r="N267" s="15"/>
      <c r="O267" s="15"/>
      <c r="P267" s="15"/>
      <c r="Q267" s="15"/>
      <c r="R267" s="15"/>
      <c r="S267" s="15"/>
      <c r="T267" s="15"/>
      <c r="U267" s="15"/>
      <c r="V267" s="15"/>
      <c r="W267" s="15"/>
      <c r="X267" s="15"/>
      <c r="Y267" s="15"/>
      <c r="Z267" s="15"/>
      <c r="AA267" s="185"/>
      <c r="AB267" s="185"/>
      <c r="AC267" s="185"/>
      <c r="AD267" s="244"/>
      <c r="AE267" s="244"/>
    </row>
    <row r="268" spans="1:31" s="243" customFormat="1" hidden="1">
      <c r="A268" s="15"/>
      <c r="B268" s="247" t="s">
        <v>282</v>
      </c>
      <c r="C268" s="248">
        <v>443021</v>
      </c>
      <c r="D268" s="248">
        <v>344410</v>
      </c>
      <c r="G268" s="15"/>
      <c r="H268" s="14"/>
      <c r="I268" s="15"/>
      <c r="J268" s="15"/>
      <c r="K268" s="15"/>
      <c r="L268" s="15"/>
      <c r="M268" s="15"/>
      <c r="N268" s="15"/>
      <c r="O268" s="15"/>
      <c r="P268" s="15"/>
      <c r="Q268" s="15"/>
      <c r="R268" s="15"/>
      <c r="S268" s="15"/>
      <c r="T268" s="15"/>
      <c r="U268" s="15"/>
      <c r="V268" s="15"/>
      <c r="W268" s="15"/>
      <c r="X268" s="15"/>
      <c r="Y268" s="15"/>
      <c r="Z268" s="15"/>
      <c r="AA268" s="185"/>
      <c r="AB268" s="185"/>
      <c r="AC268" s="185"/>
      <c r="AD268" s="244"/>
      <c r="AE268" s="244"/>
    </row>
    <row r="269" spans="1:31" s="243" customFormat="1" hidden="1">
      <c r="A269" s="15"/>
      <c r="B269" s="247" t="s">
        <v>283</v>
      </c>
      <c r="C269" s="248">
        <v>6035</v>
      </c>
      <c r="D269" s="248">
        <v>5344</v>
      </c>
      <c r="G269" s="15"/>
      <c r="H269" s="14"/>
      <c r="I269" s="15"/>
      <c r="J269" s="15"/>
      <c r="K269" s="15"/>
      <c r="L269" s="15"/>
      <c r="M269" s="15"/>
      <c r="N269" s="15"/>
      <c r="O269" s="15"/>
      <c r="P269" s="15"/>
      <c r="Q269" s="15"/>
      <c r="R269" s="15"/>
      <c r="S269" s="15"/>
      <c r="T269" s="15"/>
      <c r="U269" s="15"/>
      <c r="V269" s="15"/>
      <c r="W269" s="15"/>
      <c r="X269" s="15"/>
      <c r="Y269" s="15"/>
      <c r="Z269" s="15"/>
      <c r="AA269" s="185"/>
      <c r="AB269" s="185"/>
      <c r="AC269" s="185"/>
      <c r="AD269" s="244"/>
      <c r="AE269" s="244"/>
    </row>
    <row r="270" spans="1:31" s="243" customFormat="1" ht="24" hidden="1">
      <c r="A270" s="15"/>
      <c r="B270" s="247" t="s">
        <v>285</v>
      </c>
      <c r="C270" s="248">
        <v>25350</v>
      </c>
      <c r="D270" s="248">
        <v>15000</v>
      </c>
      <c r="G270" s="15"/>
      <c r="H270" s="14"/>
      <c r="I270" s="15"/>
      <c r="J270" s="15"/>
      <c r="K270" s="15"/>
      <c r="L270" s="15"/>
      <c r="M270" s="15"/>
      <c r="N270" s="15"/>
      <c r="O270" s="15"/>
      <c r="P270" s="15"/>
      <c r="Q270" s="15"/>
      <c r="R270" s="15"/>
      <c r="S270" s="15"/>
      <c r="T270" s="15"/>
      <c r="U270" s="15"/>
      <c r="V270" s="15"/>
      <c r="W270" s="15"/>
      <c r="X270" s="15"/>
      <c r="Y270" s="15"/>
      <c r="Z270" s="15"/>
      <c r="AA270" s="185"/>
      <c r="AB270" s="185"/>
      <c r="AC270" s="185"/>
      <c r="AD270" s="244"/>
      <c r="AE270" s="244"/>
    </row>
    <row r="271" spans="1:31" s="243" customFormat="1" ht="24" hidden="1">
      <c r="A271" s="15"/>
      <c r="B271" s="251" t="s">
        <v>317</v>
      </c>
      <c r="C271" s="248">
        <f>SUM(C272:C275)</f>
        <v>980698</v>
      </c>
      <c r="D271" s="248">
        <f>SUM(D272:D275)</f>
        <v>1045695</v>
      </c>
      <c r="G271" s="15"/>
      <c r="H271" s="14"/>
      <c r="I271" s="15"/>
      <c r="J271" s="15"/>
      <c r="K271" s="15"/>
      <c r="L271" s="15"/>
      <c r="M271" s="15"/>
      <c r="N271" s="15"/>
      <c r="O271" s="15"/>
      <c r="P271" s="15"/>
      <c r="Q271" s="15"/>
      <c r="R271" s="15"/>
      <c r="S271" s="15"/>
      <c r="T271" s="15"/>
      <c r="U271" s="15"/>
      <c r="V271" s="15"/>
      <c r="W271" s="15"/>
      <c r="X271" s="15"/>
      <c r="Y271" s="15"/>
      <c r="Z271" s="15"/>
      <c r="AA271" s="185"/>
      <c r="AB271" s="185"/>
      <c r="AC271" s="185"/>
      <c r="AD271" s="244"/>
      <c r="AE271" s="244"/>
    </row>
    <row r="272" spans="1:31" s="243" customFormat="1" ht="24" hidden="1">
      <c r="A272" s="15"/>
      <c r="B272" s="247" t="s">
        <v>284</v>
      </c>
      <c r="C272" s="248">
        <v>693644</v>
      </c>
      <c r="D272" s="248">
        <v>756113</v>
      </c>
      <c r="G272" s="15"/>
      <c r="H272" s="14"/>
      <c r="I272" s="15"/>
      <c r="J272" s="15"/>
      <c r="K272" s="15"/>
      <c r="L272" s="15"/>
      <c r="M272" s="15"/>
      <c r="N272" s="15"/>
      <c r="O272" s="15"/>
      <c r="P272" s="15"/>
      <c r="Q272" s="15"/>
      <c r="R272" s="15"/>
      <c r="S272" s="15"/>
      <c r="T272" s="15"/>
      <c r="U272" s="15"/>
      <c r="V272" s="15"/>
      <c r="W272" s="15"/>
      <c r="X272" s="15"/>
      <c r="Y272" s="15"/>
      <c r="Z272" s="15"/>
      <c r="AA272" s="185"/>
      <c r="AB272" s="185"/>
      <c r="AC272" s="185"/>
      <c r="AD272" s="244"/>
      <c r="AE272" s="244"/>
    </row>
    <row r="273" spans="1:31" s="243" customFormat="1" hidden="1">
      <c r="A273" s="15"/>
      <c r="B273" s="247" t="s">
        <v>282</v>
      </c>
      <c r="C273" s="248">
        <v>217755</v>
      </c>
      <c r="D273" s="248">
        <v>234359</v>
      </c>
      <c r="G273" s="15"/>
      <c r="H273" s="14"/>
      <c r="I273" s="15"/>
      <c r="J273" s="15"/>
      <c r="K273" s="15"/>
      <c r="L273" s="15"/>
      <c r="M273" s="15"/>
      <c r="N273" s="15"/>
      <c r="O273" s="15"/>
      <c r="P273" s="15"/>
      <c r="Q273" s="15"/>
      <c r="R273" s="15"/>
      <c r="S273" s="15"/>
      <c r="T273" s="15"/>
      <c r="U273" s="15"/>
      <c r="V273" s="15"/>
      <c r="W273" s="15"/>
      <c r="X273" s="15"/>
      <c r="Y273" s="15"/>
      <c r="Z273" s="15"/>
      <c r="AA273" s="185"/>
      <c r="AB273" s="185"/>
      <c r="AC273" s="185"/>
      <c r="AD273" s="244"/>
      <c r="AE273" s="244"/>
    </row>
    <row r="274" spans="1:31" s="243" customFormat="1" hidden="1">
      <c r="A274" s="15"/>
      <c r="B274" s="247" t="s">
        <v>283</v>
      </c>
      <c r="C274" s="248">
        <v>12299</v>
      </c>
      <c r="D274" s="248">
        <v>13223</v>
      </c>
      <c r="G274" s="15"/>
      <c r="H274" s="14"/>
      <c r="I274" s="15"/>
      <c r="J274" s="15"/>
      <c r="K274" s="15"/>
      <c r="L274" s="15"/>
      <c r="M274" s="15"/>
      <c r="N274" s="15"/>
      <c r="O274" s="15"/>
      <c r="P274" s="15"/>
      <c r="Q274" s="15"/>
      <c r="R274" s="15"/>
      <c r="S274" s="15"/>
      <c r="T274" s="15"/>
      <c r="U274" s="15"/>
      <c r="V274" s="15"/>
      <c r="W274" s="15"/>
      <c r="X274" s="15"/>
      <c r="Y274" s="15"/>
      <c r="Z274" s="15"/>
      <c r="AA274" s="185"/>
      <c r="AB274" s="185"/>
      <c r="AC274" s="185"/>
      <c r="AD274" s="244"/>
      <c r="AE274" s="244"/>
    </row>
    <row r="275" spans="1:31" s="243" customFormat="1" ht="24" hidden="1">
      <c r="A275" s="15"/>
      <c r="B275" s="247" t="s">
        <v>285</v>
      </c>
      <c r="C275" s="248">
        <v>57000</v>
      </c>
      <c r="D275" s="248">
        <v>42000</v>
      </c>
      <c r="G275" s="15"/>
      <c r="H275" s="14"/>
      <c r="I275" s="15"/>
      <c r="J275" s="15"/>
      <c r="K275" s="15"/>
      <c r="L275" s="15"/>
      <c r="M275" s="15"/>
      <c r="N275" s="15"/>
      <c r="O275" s="15"/>
      <c r="P275" s="15"/>
      <c r="Q275" s="15"/>
      <c r="R275" s="15"/>
      <c r="S275" s="15"/>
      <c r="T275" s="15"/>
      <c r="U275" s="15"/>
      <c r="V275" s="15"/>
      <c r="W275" s="15"/>
      <c r="X275" s="15"/>
      <c r="Y275" s="15"/>
      <c r="Z275" s="15"/>
      <c r="AA275" s="185"/>
      <c r="AB275" s="185"/>
      <c r="AC275" s="185"/>
      <c r="AD275" s="244"/>
      <c r="AE275" s="244"/>
    </row>
    <row r="276" spans="1:31" s="243" customFormat="1" ht="24" hidden="1">
      <c r="A276" s="15"/>
      <c r="B276" s="251" t="s">
        <v>318</v>
      </c>
      <c r="C276" s="248">
        <f>SUM(C277:C280)</f>
        <v>1056531</v>
      </c>
      <c r="D276" s="248">
        <f>SUM(D277:D280)</f>
        <v>1118418</v>
      </c>
      <c r="G276" s="15"/>
      <c r="H276" s="14"/>
      <c r="I276" s="15"/>
      <c r="J276" s="15"/>
      <c r="K276" s="15"/>
      <c r="L276" s="15"/>
      <c r="M276" s="15"/>
      <c r="N276" s="15"/>
      <c r="O276" s="15"/>
      <c r="P276" s="15"/>
      <c r="Q276" s="15"/>
      <c r="R276" s="15"/>
      <c r="S276" s="15"/>
      <c r="T276" s="15"/>
      <c r="U276" s="15"/>
      <c r="V276" s="15"/>
      <c r="W276" s="15"/>
      <c r="X276" s="15"/>
      <c r="Y276" s="15"/>
      <c r="Z276" s="15"/>
      <c r="AA276" s="185"/>
      <c r="AB276" s="185"/>
      <c r="AC276" s="185"/>
      <c r="AD276" s="244"/>
      <c r="AE276" s="244"/>
    </row>
    <row r="277" spans="1:31" s="243" customFormat="1" ht="24" hidden="1">
      <c r="A277" s="15"/>
      <c r="B277" s="247" t="s">
        <v>284</v>
      </c>
      <c r="C277" s="248">
        <v>746458</v>
      </c>
      <c r="D277" s="248">
        <v>816315</v>
      </c>
      <c r="G277" s="15"/>
      <c r="H277" s="14"/>
      <c r="I277" s="15"/>
      <c r="J277" s="15"/>
      <c r="K277" s="15"/>
      <c r="L277" s="15"/>
      <c r="M277" s="15"/>
      <c r="N277" s="15"/>
      <c r="O277" s="15"/>
      <c r="P277" s="15"/>
      <c r="Q277" s="15"/>
      <c r="R277" s="15"/>
      <c r="S277" s="15"/>
      <c r="T277" s="15"/>
      <c r="U277" s="15"/>
      <c r="V277" s="15"/>
      <c r="W277" s="15"/>
      <c r="X277" s="15"/>
      <c r="Y277" s="15"/>
      <c r="Z277" s="15"/>
      <c r="AA277" s="185"/>
      <c r="AB277" s="185"/>
      <c r="AC277" s="185"/>
      <c r="AD277" s="244"/>
      <c r="AE277" s="244"/>
    </row>
    <row r="278" spans="1:31" s="243" customFormat="1" hidden="1">
      <c r="A278" s="15"/>
      <c r="B278" s="247" t="s">
        <v>282</v>
      </c>
      <c r="C278" s="248">
        <v>274544</v>
      </c>
      <c r="D278" s="248">
        <v>275650</v>
      </c>
      <c r="G278" s="15"/>
      <c r="H278" s="14"/>
      <c r="I278" s="15"/>
      <c r="J278" s="15"/>
      <c r="K278" s="15"/>
      <c r="L278" s="15"/>
      <c r="M278" s="15"/>
      <c r="N278" s="15"/>
      <c r="O278" s="15"/>
      <c r="P278" s="15"/>
      <c r="Q278" s="15"/>
      <c r="R278" s="15"/>
      <c r="S278" s="15"/>
      <c r="T278" s="15"/>
      <c r="U278" s="15"/>
      <c r="V278" s="15"/>
      <c r="W278" s="15"/>
      <c r="X278" s="15"/>
      <c r="Y278" s="15"/>
      <c r="Z278" s="15"/>
      <c r="AA278" s="185"/>
      <c r="AB278" s="185"/>
      <c r="AC278" s="185"/>
      <c r="AD278" s="244"/>
      <c r="AE278" s="244"/>
    </row>
    <row r="279" spans="1:31" s="243" customFormat="1" hidden="1">
      <c r="A279" s="15"/>
      <c r="B279" s="247" t="s">
        <v>283</v>
      </c>
      <c r="C279" s="248">
        <v>10907</v>
      </c>
      <c r="D279" s="248">
        <v>11831</v>
      </c>
      <c r="G279" s="15"/>
      <c r="H279" s="14"/>
      <c r="I279" s="15"/>
      <c r="J279" s="15"/>
      <c r="K279" s="15"/>
      <c r="L279" s="15"/>
      <c r="M279" s="15"/>
      <c r="N279" s="15"/>
      <c r="O279" s="15"/>
      <c r="P279" s="15"/>
      <c r="Q279" s="15"/>
      <c r="R279" s="15"/>
      <c r="S279" s="15"/>
      <c r="T279" s="15"/>
      <c r="U279" s="15"/>
      <c r="V279" s="15"/>
      <c r="W279" s="15"/>
      <c r="X279" s="15"/>
      <c r="Y279" s="15"/>
      <c r="Z279" s="15"/>
      <c r="AA279" s="185"/>
      <c r="AB279" s="185"/>
      <c r="AC279" s="185"/>
      <c r="AD279" s="244"/>
      <c r="AE279" s="244"/>
    </row>
    <row r="280" spans="1:31" s="243" customFormat="1" ht="24" hidden="1">
      <c r="A280" s="15"/>
      <c r="B280" s="247" t="s">
        <v>285</v>
      </c>
      <c r="C280" s="248">
        <v>24622</v>
      </c>
      <c r="D280" s="248">
        <v>14622</v>
      </c>
      <c r="G280" s="15"/>
      <c r="H280" s="14"/>
      <c r="I280" s="15"/>
      <c r="J280" s="15"/>
      <c r="K280" s="15"/>
      <c r="L280" s="15"/>
      <c r="M280" s="15"/>
      <c r="N280" s="15"/>
      <c r="O280" s="15"/>
      <c r="P280" s="15"/>
      <c r="Q280" s="15"/>
      <c r="R280" s="15"/>
      <c r="S280" s="15"/>
      <c r="T280" s="15"/>
      <c r="U280" s="15"/>
      <c r="V280" s="15"/>
      <c r="W280" s="15"/>
      <c r="X280" s="15"/>
      <c r="Y280" s="15"/>
      <c r="Z280" s="15"/>
      <c r="AA280" s="185"/>
      <c r="AB280" s="185"/>
      <c r="AC280" s="185"/>
      <c r="AD280" s="244"/>
      <c r="AE280" s="244"/>
    </row>
    <row r="281" spans="1:31" s="243" customFormat="1" ht="24" hidden="1">
      <c r="A281" s="15"/>
      <c r="B281" s="251" t="s">
        <v>319</v>
      </c>
      <c r="C281" s="248">
        <f>SUM(C282:C285)</f>
        <v>741327</v>
      </c>
      <c r="D281" s="248">
        <f>SUM(D282:D285)</f>
        <v>788068</v>
      </c>
      <c r="G281" s="15"/>
      <c r="H281" s="14"/>
      <c r="I281" s="15"/>
      <c r="J281" s="15"/>
      <c r="K281" s="15"/>
      <c r="L281" s="15"/>
      <c r="M281" s="15"/>
      <c r="N281" s="15"/>
      <c r="O281" s="15"/>
      <c r="P281" s="15"/>
      <c r="Q281" s="15"/>
      <c r="R281" s="15"/>
      <c r="S281" s="15"/>
      <c r="T281" s="15"/>
      <c r="U281" s="15"/>
      <c r="V281" s="15"/>
      <c r="W281" s="15"/>
      <c r="X281" s="15"/>
      <c r="Y281" s="15"/>
      <c r="Z281" s="15"/>
      <c r="AA281" s="185"/>
      <c r="AB281" s="185"/>
      <c r="AC281" s="185"/>
      <c r="AD281" s="244"/>
      <c r="AE281" s="244"/>
    </row>
    <row r="282" spans="1:31" s="243" customFormat="1" ht="24" hidden="1">
      <c r="A282" s="15"/>
      <c r="B282" s="247" t="s">
        <v>284</v>
      </c>
      <c r="C282" s="248">
        <v>547627</v>
      </c>
      <c r="D282" s="248">
        <v>600905</v>
      </c>
      <c r="G282" s="15"/>
      <c r="H282" s="14"/>
      <c r="I282" s="15"/>
      <c r="J282" s="15"/>
      <c r="K282" s="15"/>
      <c r="L282" s="15"/>
      <c r="M282" s="15"/>
      <c r="N282" s="15"/>
      <c r="O282" s="15"/>
      <c r="P282" s="15"/>
      <c r="Q282" s="15"/>
      <c r="R282" s="15"/>
      <c r="S282" s="15"/>
      <c r="T282" s="15"/>
      <c r="U282" s="15"/>
      <c r="V282" s="15"/>
      <c r="W282" s="15"/>
      <c r="X282" s="15"/>
      <c r="Y282" s="15"/>
      <c r="Z282" s="15"/>
      <c r="AA282" s="185"/>
      <c r="AB282" s="185"/>
      <c r="AC282" s="185"/>
      <c r="AD282" s="244"/>
      <c r="AE282" s="244"/>
    </row>
    <row r="283" spans="1:31" s="243" customFormat="1" hidden="1">
      <c r="A283" s="15"/>
      <c r="B283" s="247" t="s">
        <v>282</v>
      </c>
      <c r="C283" s="248">
        <v>175518</v>
      </c>
      <c r="D283" s="248">
        <v>173057</v>
      </c>
      <c r="G283" s="15"/>
      <c r="H283" s="14"/>
      <c r="I283" s="15"/>
      <c r="J283" s="15"/>
      <c r="K283" s="15"/>
      <c r="L283" s="15"/>
      <c r="M283" s="15"/>
      <c r="N283" s="15"/>
      <c r="O283" s="15"/>
      <c r="P283" s="15"/>
      <c r="Q283" s="15"/>
      <c r="R283" s="15"/>
      <c r="S283" s="15"/>
      <c r="T283" s="15"/>
      <c r="U283" s="15"/>
      <c r="V283" s="15"/>
      <c r="W283" s="15"/>
      <c r="X283" s="15"/>
      <c r="Y283" s="15"/>
      <c r="Z283" s="15"/>
      <c r="AA283" s="185"/>
      <c r="AB283" s="185"/>
      <c r="AC283" s="185"/>
      <c r="AD283" s="244"/>
      <c r="AE283" s="244"/>
    </row>
    <row r="284" spans="1:31" s="243" customFormat="1" hidden="1">
      <c r="A284" s="15"/>
      <c r="B284" s="247" t="s">
        <v>283</v>
      </c>
      <c r="C284" s="248">
        <v>2490</v>
      </c>
      <c r="D284" s="248">
        <v>3414</v>
      </c>
      <c r="G284" s="15"/>
      <c r="H284" s="14"/>
      <c r="I284" s="15"/>
      <c r="J284" s="15"/>
      <c r="K284" s="15"/>
      <c r="L284" s="15"/>
      <c r="M284" s="15"/>
      <c r="N284" s="15"/>
      <c r="O284" s="15"/>
      <c r="P284" s="15"/>
      <c r="Q284" s="15"/>
      <c r="R284" s="15"/>
      <c r="S284" s="15"/>
      <c r="T284" s="15"/>
      <c r="U284" s="15"/>
      <c r="V284" s="15"/>
      <c r="W284" s="15"/>
      <c r="X284" s="15"/>
      <c r="Y284" s="15"/>
      <c r="Z284" s="15"/>
      <c r="AA284" s="185"/>
      <c r="AB284" s="185"/>
      <c r="AC284" s="185"/>
      <c r="AD284" s="244"/>
      <c r="AE284" s="244"/>
    </row>
    <row r="285" spans="1:31" s="243" customFormat="1" ht="24" hidden="1">
      <c r="A285" s="15"/>
      <c r="B285" s="247" t="s">
        <v>285</v>
      </c>
      <c r="C285" s="248">
        <v>15692</v>
      </c>
      <c r="D285" s="248">
        <v>10692</v>
      </c>
      <c r="G285" s="15"/>
      <c r="H285" s="14"/>
      <c r="I285" s="15"/>
      <c r="J285" s="15"/>
      <c r="K285" s="15"/>
      <c r="L285" s="15"/>
      <c r="M285" s="15"/>
      <c r="N285" s="15"/>
      <c r="O285" s="15"/>
      <c r="P285" s="15"/>
      <c r="Q285" s="15"/>
      <c r="R285" s="15"/>
      <c r="S285" s="15"/>
      <c r="T285" s="15"/>
      <c r="U285" s="15"/>
      <c r="V285" s="15"/>
      <c r="W285" s="15"/>
      <c r="X285" s="15"/>
      <c r="Y285" s="15"/>
      <c r="Z285" s="15"/>
      <c r="AA285" s="185"/>
      <c r="AB285" s="185"/>
      <c r="AC285" s="185"/>
      <c r="AD285" s="244"/>
      <c r="AE285" s="244"/>
    </row>
    <row r="286" spans="1:31" s="243" customFormat="1" ht="24" hidden="1">
      <c r="A286" s="15"/>
      <c r="B286" s="251" t="s">
        <v>320</v>
      </c>
      <c r="C286" s="248">
        <f>SUM(C287:C290)</f>
        <v>890692</v>
      </c>
      <c r="D286" s="248">
        <f>SUM(D287:D290)</f>
        <v>981647</v>
      </c>
      <c r="G286" s="15"/>
      <c r="H286" s="14"/>
      <c r="I286" s="15"/>
      <c r="J286" s="15"/>
      <c r="K286" s="15"/>
      <c r="L286" s="15"/>
      <c r="M286" s="15"/>
      <c r="N286" s="15"/>
      <c r="O286" s="15"/>
      <c r="P286" s="15"/>
      <c r="Q286" s="15"/>
      <c r="R286" s="15"/>
      <c r="S286" s="15"/>
      <c r="T286" s="15"/>
      <c r="U286" s="15"/>
      <c r="V286" s="15"/>
      <c r="W286" s="15"/>
      <c r="X286" s="15"/>
      <c r="Y286" s="15"/>
      <c r="Z286" s="15"/>
      <c r="AA286" s="185"/>
      <c r="AB286" s="185"/>
      <c r="AC286" s="185"/>
      <c r="AD286" s="244"/>
      <c r="AE286" s="244"/>
    </row>
    <row r="287" spans="1:31" s="243" customFormat="1" ht="24" hidden="1">
      <c r="A287" s="15"/>
      <c r="B287" s="247" t="s">
        <v>284</v>
      </c>
      <c r="C287" s="248">
        <v>686988</v>
      </c>
      <c r="D287" s="248">
        <v>743890</v>
      </c>
      <c r="G287" s="15"/>
      <c r="H287" s="14"/>
      <c r="I287" s="15"/>
      <c r="J287" s="15"/>
      <c r="K287" s="15"/>
      <c r="L287" s="15"/>
      <c r="M287" s="15"/>
      <c r="N287" s="15"/>
      <c r="O287" s="15"/>
      <c r="P287" s="15"/>
      <c r="Q287" s="15"/>
      <c r="R287" s="15"/>
      <c r="S287" s="15"/>
      <c r="T287" s="15"/>
      <c r="U287" s="15"/>
      <c r="V287" s="15"/>
      <c r="W287" s="15"/>
      <c r="X287" s="15"/>
      <c r="Y287" s="15"/>
      <c r="Z287" s="15"/>
      <c r="AA287" s="185"/>
      <c r="AB287" s="185"/>
      <c r="AC287" s="185"/>
      <c r="AD287" s="244"/>
      <c r="AE287" s="244"/>
    </row>
    <row r="288" spans="1:31" s="243" customFormat="1" hidden="1">
      <c r="A288" s="15"/>
      <c r="B288" s="247" t="s">
        <v>282</v>
      </c>
      <c r="C288" s="248">
        <v>172435</v>
      </c>
      <c r="D288" s="248">
        <v>217534</v>
      </c>
      <c r="G288" s="15"/>
      <c r="H288" s="14"/>
      <c r="I288" s="15"/>
      <c r="J288" s="15"/>
      <c r="K288" s="15"/>
      <c r="L288" s="15"/>
      <c r="M288" s="15"/>
      <c r="N288" s="15"/>
      <c r="O288" s="15"/>
      <c r="P288" s="15"/>
      <c r="Q288" s="15"/>
      <c r="R288" s="15"/>
      <c r="S288" s="15"/>
      <c r="T288" s="15"/>
      <c r="U288" s="15"/>
      <c r="V288" s="15"/>
      <c r="W288" s="15"/>
      <c r="X288" s="15"/>
      <c r="Y288" s="15"/>
      <c r="Z288" s="15"/>
      <c r="AA288" s="185"/>
      <c r="AB288" s="185"/>
      <c r="AC288" s="185"/>
      <c r="AD288" s="244"/>
      <c r="AE288" s="244"/>
    </row>
    <row r="289" spans="1:31" s="243" customFormat="1" hidden="1">
      <c r="A289" s="15"/>
      <c r="B289" s="247" t="s">
        <v>283</v>
      </c>
      <c r="C289" s="248">
        <v>3072</v>
      </c>
      <c r="D289" s="248">
        <v>3130</v>
      </c>
      <c r="G289" s="15"/>
      <c r="H289" s="14"/>
      <c r="I289" s="15"/>
      <c r="J289" s="15"/>
      <c r="K289" s="15"/>
      <c r="L289" s="15"/>
      <c r="M289" s="15"/>
      <c r="N289" s="15"/>
      <c r="O289" s="15"/>
      <c r="P289" s="15"/>
      <c r="Q289" s="15"/>
      <c r="R289" s="15"/>
      <c r="S289" s="15"/>
      <c r="T289" s="15"/>
      <c r="U289" s="15"/>
      <c r="V289" s="15"/>
      <c r="W289" s="15"/>
      <c r="X289" s="15"/>
      <c r="Y289" s="15"/>
      <c r="Z289" s="15"/>
      <c r="AA289" s="185"/>
      <c r="AB289" s="185"/>
      <c r="AC289" s="185"/>
      <c r="AD289" s="244"/>
      <c r="AE289" s="244"/>
    </row>
    <row r="290" spans="1:31" s="243" customFormat="1" ht="24" hidden="1">
      <c r="A290" s="15"/>
      <c r="B290" s="247" t="s">
        <v>285</v>
      </c>
      <c r="C290" s="248">
        <v>28197</v>
      </c>
      <c r="D290" s="248">
        <v>17093</v>
      </c>
      <c r="G290" s="15"/>
      <c r="H290" s="14"/>
      <c r="I290" s="15"/>
      <c r="J290" s="15"/>
      <c r="K290" s="15"/>
      <c r="L290" s="15"/>
      <c r="M290" s="15"/>
      <c r="N290" s="15"/>
      <c r="O290" s="15"/>
      <c r="P290" s="15"/>
      <c r="Q290" s="15"/>
      <c r="R290" s="15"/>
      <c r="S290" s="15"/>
      <c r="T290" s="15"/>
      <c r="U290" s="15"/>
      <c r="V290" s="15"/>
      <c r="W290" s="15"/>
      <c r="X290" s="15"/>
      <c r="Y290" s="15"/>
      <c r="Z290" s="15"/>
      <c r="AA290" s="185"/>
      <c r="AB290" s="185"/>
      <c r="AC290" s="185"/>
      <c r="AD290" s="244"/>
      <c r="AE290" s="244"/>
    </row>
    <row r="291" spans="1:31" s="243" customFormat="1" ht="24" hidden="1">
      <c r="A291" s="15"/>
      <c r="B291" s="251" t="s">
        <v>321</v>
      </c>
      <c r="C291" s="248">
        <f>SUM(C292:C295)</f>
        <v>674494</v>
      </c>
      <c r="D291" s="248">
        <f>SUM(D292:D295)</f>
        <v>722218</v>
      </c>
      <c r="G291" s="15"/>
      <c r="H291" s="14"/>
      <c r="I291" s="15"/>
      <c r="J291" s="15"/>
      <c r="K291" s="15"/>
      <c r="L291" s="15"/>
      <c r="M291" s="15"/>
      <c r="N291" s="15"/>
      <c r="O291" s="15"/>
      <c r="P291" s="15"/>
      <c r="Q291" s="15"/>
      <c r="R291" s="15"/>
      <c r="S291" s="15"/>
      <c r="T291" s="15"/>
      <c r="U291" s="15"/>
      <c r="V291" s="15"/>
      <c r="W291" s="15"/>
      <c r="X291" s="15"/>
      <c r="Y291" s="15"/>
      <c r="Z291" s="15"/>
      <c r="AA291" s="185"/>
      <c r="AB291" s="185"/>
      <c r="AC291" s="185"/>
      <c r="AD291" s="244"/>
      <c r="AE291" s="244"/>
    </row>
    <row r="292" spans="1:31" s="243" customFormat="1" ht="24" hidden="1">
      <c r="A292" s="15"/>
      <c r="B292" s="247" t="s">
        <v>284</v>
      </c>
      <c r="C292" s="248">
        <v>531136</v>
      </c>
      <c r="D292" s="248">
        <v>570249</v>
      </c>
      <c r="G292" s="15"/>
      <c r="H292" s="14"/>
      <c r="I292" s="15"/>
      <c r="J292" s="15"/>
      <c r="K292" s="15"/>
      <c r="L292" s="15"/>
      <c r="M292" s="15"/>
      <c r="N292" s="15"/>
      <c r="O292" s="15"/>
      <c r="P292" s="15"/>
      <c r="Q292" s="15"/>
      <c r="R292" s="15"/>
      <c r="S292" s="15"/>
      <c r="T292" s="15"/>
      <c r="U292" s="15"/>
      <c r="V292" s="15"/>
      <c r="W292" s="15"/>
      <c r="X292" s="15"/>
      <c r="Y292" s="15"/>
      <c r="Z292" s="15"/>
      <c r="AA292" s="185"/>
      <c r="AB292" s="185"/>
      <c r="AC292" s="185"/>
      <c r="AD292" s="244"/>
      <c r="AE292" s="244"/>
    </row>
    <row r="293" spans="1:31" s="243" customFormat="1" hidden="1">
      <c r="A293" s="15"/>
      <c r="B293" s="247" t="s">
        <v>282</v>
      </c>
      <c r="C293" s="248">
        <v>127680</v>
      </c>
      <c r="D293" s="248">
        <v>136210</v>
      </c>
      <c r="G293" s="15"/>
      <c r="H293" s="14"/>
      <c r="I293" s="15"/>
      <c r="J293" s="15"/>
      <c r="K293" s="15"/>
      <c r="L293" s="15"/>
      <c r="M293" s="15"/>
      <c r="N293" s="15"/>
      <c r="O293" s="15"/>
      <c r="P293" s="15"/>
      <c r="Q293" s="15"/>
      <c r="R293" s="15"/>
      <c r="S293" s="15"/>
      <c r="T293" s="15"/>
      <c r="U293" s="15"/>
      <c r="V293" s="15"/>
      <c r="W293" s="15"/>
      <c r="X293" s="15"/>
      <c r="Y293" s="15"/>
      <c r="Z293" s="15"/>
      <c r="AA293" s="185"/>
      <c r="AB293" s="185"/>
      <c r="AC293" s="185"/>
      <c r="AD293" s="244"/>
      <c r="AE293" s="244"/>
    </row>
    <row r="294" spans="1:31" s="243" customFormat="1" hidden="1">
      <c r="A294" s="15"/>
      <c r="B294" s="247" t="s">
        <v>283</v>
      </c>
      <c r="C294" s="248">
        <v>4553</v>
      </c>
      <c r="D294" s="248">
        <v>4634</v>
      </c>
      <c r="G294" s="15"/>
      <c r="H294" s="14"/>
      <c r="I294" s="15"/>
      <c r="J294" s="15"/>
      <c r="K294" s="15"/>
      <c r="L294" s="15"/>
      <c r="M294" s="15"/>
      <c r="N294" s="15"/>
      <c r="O294" s="15"/>
      <c r="P294" s="15"/>
      <c r="Q294" s="15"/>
      <c r="R294" s="15"/>
      <c r="S294" s="15"/>
      <c r="T294" s="15"/>
      <c r="U294" s="15"/>
      <c r="V294" s="15"/>
      <c r="W294" s="15"/>
      <c r="X294" s="15"/>
      <c r="Y294" s="15"/>
      <c r="Z294" s="15"/>
      <c r="AA294" s="185"/>
      <c r="AB294" s="185"/>
      <c r="AC294" s="185"/>
      <c r="AD294" s="244"/>
      <c r="AE294" s="244"/>
    </row>
    <row r="295" spans="1:31" s="243" customFormat="1" ht="24" hidden="1">
      <c r="A295" s="15"/>
      <c r="B295" s="247" t="s">
        <v>285</v>
      </c>
      <c r="C295" s="248">
        <v>11125</v>
      </c>
      <c r="D295" s="248">
        <v>11125</v>
      </c>
      <c r="G295" s="15"/>
      <c r="H295" s="14"/>
      <c r="I295" s="15"/>
      <c r="J295" s="15"/>
      <c r="K295" s="15"/>
      <c r="L295" s="15"/>
      <c r="M295" s="15"/>
      <c r="N295" s="15"/>
      <c r="O295" s="15"/>
      <c r="P295" s="15"/>
      <c r="Q295" s="15"/>
      <c r="R295" s="15"/>
      <c r="S295" s="15"/>
      <c r="T295" s="15"/>
      <c r="U295" s="15"/>
      <c r="V295" s="15"/>
      <c r="W295" s="15"/>
      <c r="X295" s="15"/>
      <c r="Y295" s="15"/>
      <c r="Z295" s="15"/>
      <c r="AA295" s="185"/>
      <c r="AB295" s="185"/>
      <c r="AC295" s="185"/>
      <c r="AD295" s="244"/>
      <c r="AE295" s="244"/>
    </row>
    <row r="296" spans="1:31" s="243" customFormat="1" ht="24" hidden="1">
      <c r="A296" s="15"/>
      <c r="B296" s="251" t="s">
        <v>322</v>
      </c>
      <c r="C296" s="248">
        <f>SUM(C297:C300)</f>
        <v>805961</v>
      </c>
      <c r="D296" s="248">
        <f>SUM(D297:D300)</f>
        <v>849998</v>
      </c>
      <c r="G296" s="15"/>
      <c r="H296" s="14"/>
      <c r="I296" s="15"/>
      <c r="J296" s="15"/>
      <c r="K296" s="15"/>
      <c r="L296" s="15"/>
      <c r="M296" s="15"/>
      <c r="N296" s="15"/>
      <c r="O296" s="15"/>
      <c r="P296" s="15"/>
      <c r="Q296" s="15"/>
      <c r="R296" s="15"/>
      <c r="S296" s="15"/>
      <c r="T296" s="15"/>
      <c r="U296" s="15"/>
      <c r="V296" s="15"/>
      <c r="W296" s="15"/>
      <c r="X296" s="15"/>
      <c r="Y296" s="15"/>
      <c r="Z296" s="15"/>
      <c r="AA296" s="185"/>
      <c r="AB296" s="185"/>
      <c r="AC296" s="185"/>
      <c r="AD296" s="244"/>
      <c r="AE296" s="244"/>
    </row>
    <row r="297" spans="1:31" s="243" customFormat="1" ht="24" hidden="1">
      <c r="A297" s="15"/>
      <c r="B297" s="247" t="s">
        <v>284</v>
      </c>
      <c r="C297" s="248">
        <v>576069</v>
      </c>
      <c r="D297" s="248">
        <v>627675</v>
      </c>
      <c r="G297" s="15"/>
      <c r="H297" s="14"/>
      <c r="I297" s="15"/>
      <c r="J297" s="15"/>
      <c r="K297" s="15"/>
      <c r="L297" s="15"/>
      <c r="M297" s="15"/>
      <c r="N297" s="15"/>
      <c r="O297" s="15"/>
      <c r="P297" s="15"/>
      <c r="Q297" s="15"/>
      <c r="R297" s="15"/>
      <c r="S297" s="15"/>
      <c r="T297" s="15"/>
      <c r="U297" s="15"/>
      <c r="V297" s="15"/>
      <c r="W297" s="15"/>
      <c r="X297" s="15"/>
      <c r="Y297" s="15"/>
      <c r="Z297" s="15"/>
      <c r="AA297" s="185"/>
      <c r="AB297" s="185"/>
      <c r="AC297" s="185"/>
      <c r="AD297" s="244"/>
      <c r="AE297" s="244"/>
    </row>
    <row r="298" spans="1:31" s="243" customFormat="1" hidden="1">
      <c r="A298" s="15"/>
      <c r="B298" s="247" t="s">
        <v>282</v>
      </c>
      <c r="C298" s="248">
        <v>184445</v>
      </c>
      <c r="D298" s="248">
        <v>187452</v>
      </c>
      <c r="G298" s="15"/>
      <c r="H298" s="14"/>
      <c r="I298" s="15"/>
      <c r="J298" s="15"/>
      <c r="K298" s="15"/>
      <c r="L298" s="15"/>
      <c r="M298" s="15"/>
      <c r="N298" s="15"/>
      <c r="O298" s="15"/>
      <c r="P298" s="15"/>
      <c r="Q298" s="15"/>
      <c r="R298" s="15"/>
      <c r="S298" s="15"/>
      <c r="T298" s="15"/>
      <c r="U298" s="15"/>
      <c r="V298" s="15"/>
      <c r="W298" s="15"/>
      <c r="X298" s="15"/>
      <c r="Y298" s="15"/>
      <c r="Z298" s="15"/>
      <c r="AA298" s="185"/>
      <c r="AB298" s="185"/>
      <c r="AC298" s="185"/>
      <c r="AD298" s="244"/>
      <c r="AE298" s="244"/>
    </row>
    <row r="299" spans="1:31" s="243" customFormat="1" hidden="1">
      <c r="A299" s="15"/>
      <c r="B299" s="247" t="s">
        <v>283</v>
      </c>
      <c r="C299" s="248">
        <v>8947</v>
      </c>
      <c r="D299" s="248">
        <v>9871</v>
      </c>
      <c r="G299" s="15"/>
      <c r="H299" s="14"/>
      <c r="I299" s="15"/>
      <c r="J299" s="15"/>
      <c r="K299" s="15"/>
      <c r="L299" s="15"/>
      <c r="M299" s="15"/>
      <c r="N299" s="15"/>
      <c r="O299" s="15"/>
      <c r="P299" s="15"/>
      <c r="Q299" s="15"/>
      <c r="R299" s="15"/>
      <c r="S299" s="15"/>
      <c r="T299" s="15"/>
      <c r="U299" s="15"/>
      <c r="V299" s="15"/>
      <c r="W299" s="15"/>
      <c r="X299" s="15"/>
      <c r="Y299" s="15"/>
      <c r="Z299" s="15"/>
      <c r="AA299" s="185"/>
      <c r="AB299" s="185"/>
      <c r="AC299" s="185"/>
      <c r="AD299" s="244"/>
      <c r="AE299" s="244"/>
    </row>
    <row r="300" spans="1:31" s="243" customFormat="1" ht="24" hidden="1">
      <c r="A300" s="15"/>
      <c r="B300" s="247" t="s">
        <v>285</v>
      </c>
      <c r="C300" s="248">
        <v>36500</v>
      </c>
      <c r="D300" s="248">
        <v>25000</v>
      </c>
      <c r="G300" s="15"/>
      <c r="H300" s="14"/>
      <c r="I300" s="15"/>
      <c r="J300" s="15"/>
      <c r="K300" s="15"/>
      <c r="L300" s="15"/>
      <c r="M300" s="15"/>
      <c r="N300" s="15"/>
      <c r="O300" s="15"/>
      <c r="P300" s="15"/>
      <c r="Q300" s="15"/>
      <c r="R300" s="15"/>
      <c r="S300" s="15"/>
      <c r="T300" s="15"/>
      <c r="U300" s="15"/>
      <c r="V300" s="15"/>
      <c r="W300" s="15"/>
      <c r="X300" s="15"/>
      <c r="Y300" s="15"/>
      <c r="Z300" s="15"/>
      <c r="AA300" s="185"/>
      <c r="AB300" s="185"/>
      <c r="AC300" s="185"/>
      <c r="AD300" s="244"/>
      <c r="AE300" s="244"/>
    </row>
    <row r="301" spans="1:31" s="243" customFormat="1" ht="24" hidden="1">
      <c r="A301" s="15"/>
      <c r="B301" s="251" t="s">
        <v>323</v>
      </c>
      <c r="C301" s="248">
        <f>SUM(C302:C305)</f>
        <v>1087960</v>
      </c>
      <c r="D301" s="248">
        <f>SUM(D302:D305)</f>
        <v>1047590</v>
      </c>
      <c r="G301" s="15"/>
      <c r="H301" s="14"/>
      <c r="I301" s="15"/>
      <c r="J301" s="15"/>
      <c r="K301" s="15"/>
      <c r="L301" s="15"/>
      <c r="M301" s="15"/>
      <c r="N301" s="15"/>
      <c r="O301" s="15"/>
      <c r="P301" s="15"/>
      <c r="Q301" s="15"/>
      <c r="R301" s="15"/>
      <c r="S301" s="15"/>
      <c r="T301" s="15"/>
      <c r="U301" s="15"/>
      <c r="V301" s="15"/>
      <c r="W301" s="15"/>
      <c r="X301" s="15"/>
      <c r="Y301" s="15"/>
      <c r="Z301" s="15"/>
      <c r="AA301" s="185"/>
      <c r="AB301" s="185"/>
      <c r="AC301" s="185"/>
      <c r="AD301" s="244"/>
      <c r="AE301" s="244"/>
    </row>
    <row r="302" spans="1:31" s="243" customFormat="1" ht="24" hidden="1">
      <c r="A302" s="15"/>
      <c r="B302" s="247" t="s">
        <v>284</v>
      </c>
      <c r="C302" s="248">
        <v>730464</v>
      </c>
      <c r="D302" s="248">
        <v>784310</v>
      </c>
      <c r="G302" s="15"/>
      <c r="H302" s="14"/>
      <c r="I302" s="15"/>
      <c r="J302" s="15"/>
      <c r="K302" s="15"/>
      <c r="L302" s="15"/>
      <c r="M302" s="15"/>
      <c r="N302" s="15"/>
      <c r="O302" s="15"/>
      <c r="P302" s="15"/>
      <c r="Q302" s="15"/>
      <c r="R302" s="15"/>
      <c r="S302" s="15"/>
      <c r="T302" s="15"/>
      <c r="U302" s="15"/>
      <c r="V302" s="15"/>
      <c r="W302" s="15"/>
      <c r="X302" s="15"/>
      <c r="Y302" s="15"/>
      <c r="Z302" s="15"/>
      <c r="AA302" s="185"/>
      <c r="AB302" s="185"/>
      <c r="AC302" s="185"/>
      <c r="AD302" s="244"/>
      <c r="AE302" s="244"/>
    </row>
    <row r="303" spans="1:31" s="243" customFormat="1" hidden="1">
      <c r="A303" s="15"/>
      <c r="B303" s="247" t="s">
        <v>282</v>
      </c>
      <c r="C303" s="248">
        <v>262909</v>
      </c>
      <c r="D303" s="248">
        <v>200725</v>
      </c>
      <c r="G303" s="15"/>
      <c r="H303" s="14"/>
      <c r="I303" s="15"/>
      <c r="J303" s="15"/>
      <c r="K303" s="15"/>
      <c r="L303" s="15"/>
      <c r="M303" s="15"/>
      <c r="N303" s="15"/>
      <c r="O303" s="15"/>
      <c r="P303" s="15"/>
      <c r="Q303" s="15"/>
      <c r="R303" s="15"/>
      <c r="S303" s="15"/>
      <c r="T303" s="15"/>
      <c r="U303" s="15"/>
      <c r="V303" s="15"/>
      <c r="W303" s="15"/>
      <c r="X303" s="15"/>
      <c r="Y303" s="15"/>
      <c r="Z303" s="15"/>
      <c r="AA303" s="185"/>
      <c r="AB303" s="185"/>
      <c r="AC303" s="185"/>
      <c r="AD303" s="244"/>
      <c r="AE303" s="244"/>
    </row>
    <row r="304" spans="1:31" s="243" customFormat="1" hidden="1">
      <c r="A304" s="15"/>
      <c r="B304" s="247" t="s">
        <v>283</v>
      </c>
      <c r="C304" s="248">
        <v>16618</v>
      </c>
      <c r="D304" s="248">
        <v>12555</v>
      </c>
      <c r="G304" s="15"/>
      <c r="H304" s="14"/>
      <c r="I304" s="15"/>
      <c r="J304" s="15"/>
      <c r="K304" s="15"/>
      <c r="L304" s="15"/>
      <c r="M304" s="15"/>
      <c r="N304" s="15"/>
      <c r="O304" s="15"/>
      <c r="P304" s="15"/>
      <c r="Q304" s="15"/>
      <c r="R304" s="15"/>
      <c r="S304" s="15"/>
      <c r="T304" s="15"/>
      <c r="U304" s="15"/>
      <c r="V304" s="15"/>
      <c r="W304" s="15"/>
      <c r="X304" s="15"/>
      <c r="Y304" s="15"/>
      <c r="Z304" s="15"/>
      <c r="AA304" s="185"/>
      <c r="AB304" s="185"/>
      <c r="AC304" s="185"/>
      <c r="AD304" s="244"/>
      <c r="AE304" s="244"/>
    </row>
    <row r="305" spans="1:31" s="243" customFormat="1" ht="24" hidden="1">
      <c r="A305" s="15"/>
      <c r="B305" s="247" t="s">
        <v>285</v>
      </c>
      <c r="C305" s="248">
        <v>77969</v>
      </c>
      <c r="D305" s="248">
        <v>50000</v>
      </c>
      <c r="G305" s="15"/>
      <c r="H305" s="14"/>
      <c r="I305" s="15"/>
      <c r="J305" s="15"/>
      <c r="K305" s="15"/>
      <c r="L305" s="15"/>
      <c r="M305" s="15"/>
      <c r="N305" s="15"/>
      <c r="O305" s="15"/>
      <c r="P305" s="15"/>
      <c r="Q305" s="15"/>
      <c r="R305" s="15"/>
      <c r="S305" s="15"/>
      <c r="T305" s="15"/>
      <c r="U305" s="15"/>
      <c r="V305" s="15"/>
      <c r="W305" s="15"/>
      <c r="X305" s="15"/>
      <c r="Y305" s="15"/>
      <c r="Z305" s="15"/>
      <c r="AA305" s="185"/>
      <c r="AB305" s="185"/>
      <c r="AC305" s="185"/>
      <c r="AD305" s="244"/>
      <c r="AE305" s="244"/>
    </row>
    <row r="306" spans="1:31" s="243" customFormat="1" ht="36" hidden="1">
      <c r="A306" s="15"/>
      <c r="B306" s="251" t="s">
        <v>324</v>
      </c>
      <c r="C306" s="248">
        <f>SUM(C307:C310)</f>
        <v>874214</v>
      </c>
      <c r="D306" s="248">
        <f>SUM(D307:D310)</f>
        <v>901164</v>
      </c>
      <c r="G306" s="15"/>
      <c r="H306" s="14"/>
      <c r="I306" s="15"/>
      <c r="J306" s="15"/>
      <c r="K306" s="15"/>
      <c r="L306" s="15"/>
      <c r="M306" s="15"/>
      <c r="N306" s="15"/>
      <c r="O306" s="15"/>
      <c r="P306" s="15"/>
      <c r="Q306" s="15"/>
      <c r="R306" s="15"/>
      <c r="S306" s="15"/>
      <c r="T306" s="15"/>
      <c r="U306" s="15"/>
      <c r="V306" s="15"/>
      <c r="W306" s="15"/>
      <c r="X306" s="15"/>
      <c r="Y306" s="15"/>
      <c r="Z306" s="15"/>
      <c r="AA306" s="185"/>
      <c r="AB306" s="185"/>
      <c r="AC306" s="185"/>
      <c r="AD306" s="244"/>
      <c r="AE306" s="244"/>
    </row>
    <row r="307" spans="1:31" s="243" customFormat="1" ht="24" hidden="1">
      <c r="A307" s="15"/>
      <c r="B307" s="247" t="s">
        <v>284</v>
      </c>
      <c r="C307" s="248">
        <v>686909</v>
      </c>
      <c r="D307" s="248">
        <v>726399</v>
      </c>
      <c r="G307" s="15"/>
      <c r="H307" s="14"/>
      <c r="I307" s="15"/>
      <c r="J307" s="15"/>
      <c r="K307" s="15"/>
      <c r="L307" s="15"/>
      <c r="M307" s="15"/>
      <c r="N307" s="15"/>
      <c r="O307" s="15"/>
      <c r="P307" s="15"/>
      <c r="Q307" s="15"/>
      <c r="R307" s="15"/>
      <c r="S307" s="15"/>
      <c r="T307" s="15"/>
      <c r="U307" s="15"/>
      <c r="V307" s="15"/>
      <c r="W307" s="15"/>
      <c r="X307" s="15"/>
      <c r="Y307" s="15"/>
      <c r="Z307" s="15"/>
      <c r="AA307" s="185"/>
      <c r="AB307" s="185"/>
      <c r="AC307" s="185"/>
      <c r="AD307" s="244"/>
      <c r="AE307" s="244"/>
    </row>
    <row r="308" spans="1:31" s="243" customFormat="1" hidden="1">
      <c r="A308" s="15"/>
      <c r="B308" s="247" t="s">
        <v>282</v>
      </c>
      <c r="C308" s="248">
        <v>153503</v>
      </c>
      <c r="D308" s="248">
        <v>149529</v>
      </c>
      <c r="G308" s="15"/>
      <c r="H308" s="14"/>
      <c r="I308" s="15"/>
      <c r="J308" s="15"/>
      <c r="K308" s="15"/>
      <c r="L308" s="15"/>
      <c r="M308" s="15"/>
      <c r="N308" s="15"/>
      <c r="O308" s="15"/>
      <c r="P308" s="15"/>
      <c r="Q308" s="15"/>
      <c r="R308" s="15"/>
      <c r="S308" s="15"/>
      <c r="T308" s="15"/>
      <c r="U308" s="15"/>
      <c r="V308" s="15"/>
      <c r="W308" s="15"/>
      <c r="X308" s="15"/>
      <c r="Y308" s="15"/>
      <c r="Z308" s="15"/>
      <c r="AA308" s="185"/>
      <c r="AB308" s="185"/>
      <c r="AC308" s="185"/>
      <c r="AD308" s="244"/>
      <c r="AE308" s="244"/>
    </row>
    <row r="309" spans="1:31" s="243" customFormat="1" hidden="1">
      <c r="A309" s="15"/>
      <c r="B309" s="247" t="s">
        <v>283</v>
      </c>
      <c r="C309" s="248">
        <v>8639</v>
      </c>
      <c r="D309" s="248">
        <v>7044</v>
      </c>
      <c r="G309" s="15"/>
      <c r="H309" s="14"/>
      <c r="I309" s="15"/>
      <c r="J309" s="15"/>
      <c r="K309" s="15"/>
      <c r="L309" s="15"/>
      <c r="M309" s="15"/>
      <c r="N309" s="15"/>
      <c r="O309" s="15"/>
      <c r="P309" s="15"/>
      <c r="Q309" s="15"/>
      <c r="R309" s="15"/>
      <c r="S309" s="15"/>
      <c r="T309" s="15"/>
      <c r="U309" s="15"/>
      <c r="V309" s="15"/>
      <c r="W309" s="15"/>
      <c r="X309" s="15"/>
      <c r="Y309" s="15"/>
      <c r="Z309" s="15"/>
      <c r="AA309" s="185"/>
      <c r="AB309" s="185"/>
      <c r="AC309" s="185"/>
      <c r="AD309" s="244"/>
      <c r="AE309" s="244"/>
    </row>
    <row r="310" spans="1:31" s="243" customFormat="1" ht="24" hidden="1">
      <c r="A310" s="15"/>
      <c r="B310" s="247" t="s">
        <v>285</v>
      </c>
      <c r="C310" s="248">
        <v>25163</v>
      </c>
      <c r="D310" s="248">
        <v>18192</v>
      </c>
      <c r="G310" s="15"/>
      <c r="H310" s="14"/>
      <c r="I310" s="15"/>
      <c r="J310" s="15"/>
      <c r="K310" s="15"/>
      <c r="L310" s="15"/>
      <c r="M310" s="15"/>
      <c r="N310" s="15"/>
      <c r="O310" s="15"/>
      <c r="P310" s="15"/>
      <c r="Q310" s="15"/>
      <c r="R310" s="15"/>
      <c r="S310" s="15"/>
      <c r="T310" s="15"/>
      <c r="U310" s="15"/>
      <c r="V310" s="15"/>
      <c r="W310" s="15"/>
      <c r="X310" s="15"/>
      <c r="Y310" s="15"/>
      <c r="Z310" s="15"/>
      <c r="AA310" s="185"/>
      <c r="AB310" s="185"/>
      <c r="AC310" s="185"/>
      <c r="AD310" s="244"/>
      <c r="AE310" s="244"/>
    </row>
    <row r="311" spans="1:31" s="243" customFormat="1" ht="24" hidden="1">
      <c r="A311" s="15"/>
      <c r="B311" s="251" t="s">
        <v>325</v>
      </c>
      <c r="C311" s="248">
        <f>SUM(C312:C315)</f>
        <v>1031497</v>
      </c>
      <c r="D311" s="248">
        <f>SUM(D312:D315)</f>
        <v>1055988</v>
      </c>
      <c r="G311" s="15"/>
      <c r="H311" s="14"/>
      <c r="I311" s="15"/>
      <c r="J311" s="15"/>
      <c r="K311" s="15"/>
      <c r="L311" s="15"/>
      <c r="M311" s="15"/>
      <c r="N311" s="15"/>
      <c r="O311" s="15"/>
      <c r="P311" s="15"/>
      <c r="Q311" s="15"/>
      <c r="R311" s="15"/>
      <c r="S311" s="15"/>
      <c r="T311" s="15"/>
      <c r="U311" s="15"/>
      <c r="V311" s="15"/>
      <c r="W311" s="15"/>
      <c r="X311" s="15"/>
      <c r="Y311" s="15"/>
      <c r="Z311" s="15"/>
      <c r="AA311" s="185"/>
      <c r="AB311" s="185"/>
      <c r="AC311" s="185"/>
      <c r="AD311" s="244"/>
      <c r="AE311" s="244"/>
    </row>
    <row r="312" spans="1:31" s="243" customFormat="1" ht="24" hidden="1">
      <c r="A312" s="15"/>
      <c r="B312" s="247" t="s">
        <v>284</v>
      </c>
      <c r="C312" s="248">
        <v>720099</v>
      </c>
      <c r="D312" s="248">
        <v>768079</v>
      </c>
      <c r="G312" s="15"/>
      <c r="H312" s="14"/>
      <c r="I312" s="15"/>
      <c r="J312" s="15"/>
      <c r="K312" s="15"/>
      <c r="L312" s="15"/>
      <c r="M312" s="15"/>
      <c r="N312" s="15"/>
      <c r="O312" s="15"/>
      <c r="P312" s="15"/>
      <c r="Q312" s="15"/>
      <c r="R312" s="15"/>
      <c r="S312" s="15"/>
      <c r="T312" s="15"/>
      <c r="U312" s="15"/>
      <c r="V312" s="15"/>
      <c r="W312" s="15"/>
      <c r="X312" s="15"/>
      <c r="Y312" s="15"/>
      <c r="Z312" s="15"/>
      <c r="AA312" s="185"/>
      <c r="AB312" s="185"/>
      <c r="AC312" s="185"/>
      <c r="AD312" s="244"/>
      <c r="AE312" s="244"/>
    </row>
    <row r="313" spans="1:31" s="243" customFormat="1" hidden="1">
      <c r="A313" s="15"/>
      <c r="B313" s="247" t="s">
        <v>282</v>
      </c>
      <c r="C313" s="248">
        <v>253366</v>
      </c>
      <c r="D313" s="248">
        <v>246354</v>
      </c>
      <c r="G313" s="15"/>
      <c r="H313" s="14"/>
      <c r="I313" s="15"/>
      <c r="J313" s="15"/>
      <c r="K313" s="15"/>
      <c r="L313" s="15"/>
      <c r="M313" s="15"/>
      <c r="N313" s="15"/>
      <c r="O313" s="15"/>
      <c r="P313" s="15"/>
      <c r="Q313" s="15"/>
      <c r="R313" s="15"/>
      <c r="S313" s="15"/>
      <c r="T313" s="15"/>
      <c r="U313" s="15"/>
      <c r="V313" s="15"/>
      <c r="W313" s="15"/>
      <c r="X313" s="15"/>
      <c r="Y313" s="15"/>
      <c r="Z313" s="15"/>
      <c r="AA313" s="185"/>
      <c r="AB313" s="185"/>
      <c r="AC313" s="185"/>
      <c r="AD313" s="244"/>
      <c r="AE313" s="244"/>
    </row>
    <row r="314" spans="1:31" s="243" customFormat="1" hidden="1">
      <c r="A314" s="15"/>
      <c r="B314" s="247" t="s">
        <v>283</v>
      </c>
      <c r="C314" s="248">
        <v>10953</v>
      </c>
      <c r="D314" s="248">
        <v>9476</v>
      </c>
      <c r="G314" s="15"/>
      <c r="H314" s="14"/>
      <c r="I314" s="15"/>
      <c r="J314" s="15"/>
      <c r="K314" s="15"/>
      <c r="L314" s="15"/>
      <c r="M314" s="15"/>
      <c r="N314" s="15"/>
      <c r="O314" s="15"/>
      <c r="P314" s="15"/>
      <c r="Q314" s="15"/>
      <c r="R314" s="15"/>
      <c r="S314" s="15"/>
      <c r="T314" s="15"/>
      <c r="U314" s="15"/>
      <c r="V314" s="15"/>
      <c r="W314" s="15"/>
      <c r="X314" s="15"/>
      <c r="Y314" s="15"/>
      <c r="Z314" s="15"/>
      <c r="AA314" s="185"/>
      <c r="AB314" s="185"/>
      <c r="AC314" s="185"/>
      <c r="AD314" s="244"/>
      <c r="AE314" s="244"/>
    </row>
    <row r="315" spans="1:31" s="243" customFormat="1" ht="24" hidden="1">
      <c r="A315" s="15"/>
      <c r="B315" s="247" t="s">
        <v>285</v>
      </c>
      <c r="C315" s="248">
        <v>47079</v>
      </c>
      <c r="D315" s="248">
        <v>32079</v>
      </c>
      <c r="G315" s="15"/>
      <c r="H315" s="14"/>
      <c r="I315" s="15"/>
      <c r="J315" s="15"/>
      <c r="K315" s="15"/>
      <c r="L315" s="15"/>
      <c r="M315" s="15"/>
      <c r="N315" s="15"/>
      <c r="O315" s="15"/>
      <c r="P315" s="15"/>
      <c r="Q315" s="15"/>
      <c r="R315" s="15"/>
      <c r="S315" s="15"/>
      <c r="T315" s="15"/>
      <c r="U315" s="15"/>
      <c r="V315" s="15"/>
      <c r="W315" s="15"/>
      <c r="X315" s="15"/>
      <c r="Y315" s="15"/>
      <c r="Z315" s="15"/>
      <c r="AA315" s="185"/>
      <c r="AB315" s="185"/>
      <c r="AC315" s="185"/>
      <c r="AD315" s="244"/>
      <c r="AE315" s="244"/>
    </row>
    <row r="316" spans="1:31" s="243" customFormat="1" ht="24" hidden="1">
      <c r="A316" s="15"/>
      <c r="B316" s="251" t="s">
        <v>326</v>
      </c>
      <c r="C316" s="248">
        <f>SUM(C317:C320)</f>
        <v>761557</v>
      </c>
      <c r="D316" s="248">
        <f>SUM(D317:D320)</f>
        <v>808268</v>
      </c>
      <c r="G316" s="15"/>
      <c r="H316" s="14"/>
      <c r="I316" s="15"/>
      <c r="J316" s="15"/>
      <c r="K316" s="15"/>
      <c r="L316" s="15"/>
      <c r="M316" s="15"/>
      <c r="N316" s="15"/>
      <c r="O316" s="15"/>
      <c r="P316" s="15"/>
      <c r="Q316" s="15"/>
      <c r="R316" s="15"/>
      <c r="S316" s="15"/>
      <c r="T316" s="15"/>
      <c r="U316" s="15"/>
      <c r="V316" s="15"/>
      <c r="W316" s="15"/>
      <c r="X316" s="15"/>
      <c r="Y316" s="15"/>
      <c r="Z316" s="15"/>
      <c r="AA316" s="185"/>
      <c r="AB316" s="185"/>
      <c r="AC316" s="185"/>
      <c r="AD316" s="244"/>
      <c r="AE316" s="244"/>
    </row>
    <row r="317" spans="1:31" s="243" customFormat="1" ht="24" hidden="1">
      <c r="A317" s="15"/>
      <c r="B317" s="247" t="s">
        <v>284</v>
      </c>
      <c r="C317" s="248">
        <v>564210</v>
      </c>
      <c r="D317" s="248">
        <v>618981</v>
      </c>
      <c r="G317" s="15"/>
      <c r="H317" s="14"/>
      <c r="I317" s="15"/>
      <c r="J317" s="15"/>
      <c r="K317" s="15"/>
      <c r="L317" s="15"/>
      <c r="M317" s="15"/>
      <c r="N317" s="15"/>
      <c r="O317" s="15"/>
      <c r="P317" s="15"/>
      <c r="Q317" s="15"/>
      <c r="R317" s="15"/>
      <c r="S317" s="15"/>
      <c r="T317" s="15"/>
      <c r="U317" s="15"/>
      <c r="V317" s="15"/>
      <c r="W317" s="15"/>
      <c r="X317" s="15"/>
      <c r="Y317" s="15"/>
      <c r="Z317" s="15"/>
      <c r="AA317" s="185"/>
      <c r="AB317" s="185"/>
      <c r="AC317" s="185"/>
      <c r="AD317" s="244"/>
      <c r="AE317" s="244"/>
    </row>
    <row r="318" spans="1:31" s="243" customFormat="1" hidden="1">
      <c r="A318" s="15"/>
      <c r="B318" s="247" t="s">
        <v>282</v>
      </c>
      <c r="C318" s="248">
        <v>160596</v>
      </c>
      <c r="D318" s="248">
        <v>156974</v>
      </c>
      <c r="G318" s="15"/>
      <c r="H318" s="14"/>
      <c r="I318" s="15"/>
      <c r="J318" s="15"/>
      <c r="K318" s="15"/>
      <c r="L318" s="15"/>
      <c r="M318" s="15"/>
      <c r="N318" s="15"/>
      <c r="O318" s="15"/>
      <c r="P318" s="15"/>
      <c r="Q318" s="15"/>
      <c r="R318" s="15"/>
      <c r="S318" s="15"/>
      <c r="T318" s="15"/>
      <c r="U318" s="15"/>
      <c r="V318" s="15"/>
      <c r="W318" s="15"/>
      <c r="X318" s="15"/>
      <c r="Y318" s="15"/>
      <c r="Z318" s="15"/>
      <c r="AA318" s="185"/>
      <c r="AB318" s="185"/>
      <c r="AC318" s="185"/>
      <c r="AD318" s="244"/>
      <c r="AE318" s="244"/>
    </row>
    <row r="319" spans="1:31" s="243" customFormat="1" hidden="1">
      <c r="A319" s="15"/>
      <c r="B319" s="247" t="s">
        <v>283</v>
      </c>
      <c r="C319" s="248">
        <v>3053</v>
      </c>
      <c r="D319" s="248">
        <v>3562</v>
      </c>
      <c r="G319" s="15"/>
      <c r="H319" s="14"/>
      <c r="I319" s="15"/>
      <c r="J319" s="15"/>
      <c r="K319" s="15"/>
      <c r="L319" s="15"/>
      <c r="M319" s="15"/>
      <c r="N319" s="15"/>
      <c r="O319" s="15"/>
      <c r="P319" s="15"/>
      <c r="Q319" s="15"/>
      <c r="R319" s="15"/>
      <c r="S319" s="15"/>
      <c r="T319" s="15"/>
      <c r="U319" s="15"/>
      <c r="V319" s="15"/>
      <c r="W319" s="15"/>
      <c r="X319" s="15"/>
      <c r="Y319" s="15"/>
      <c r="Z319" s="15"/>
      <c r="AA319" s="185"/>
      <c r="AB319" s="185"/>
      <c r="AC319" s="185"/>
      <c r="AD319" s="244"/>
      <c r="AE319" s="244"/>
    </row>
    <row r="320" spans="1:31" s="243" customFormat="1" ht="24" hidden="1">
      <c r="A320" s="15"/>
      <c r="B320" s="247" t="s">
        <v>285</v>
      </c>
      <c r="C320" s="248">
        <v>33698</v>
      </c>
      <c r="D320" s="248">
        <v>28751</v>
      </c>
      <c r="G320" s="15"/>
      <c r="H320" s="14"/>
      <c r="I320" s="15"/>
      <c r="J320" s="15"/>
      <c r="K320" s="15"/>
      <c r="L320" s="15"/>
      <c r="M320" s="15"/>
      <c r="N320" s="15"/>
      <c r="O320" s="15"/>
      <c r="P320" s="15"/>
      <c r="Q320" s="15"/>
      <c r="R320" s="15"/>
      <c r="S320" s="15"/>
      <c r="T320" s="15"/>
      <c r="U320" s="15"/>
      <c r="V320" s="15"/>
      <c r="W320" s="15"/>
      <c r="X320" s="15"/>
      <c r="Y320" s="15"/>
      <c r="Z320" s="15"/>
      <c r="AA320" s="185"/>
      <c r="AB320" s="185"/>
      <c r="AC320" s="185"/>
      <c r="AD320" s="244"/>
      <c r="AE320" s="244"/>
    </row>
    <row r="321" spans="1:31" s="243" customFormat="1" ht="24" hidden="1">
      <c r="A321" s="15"/>
      <c r="B321" s="251" t="s">
        <v>327</v>
      </c>
      <c r="C321" s="248">
        <f>SUM(C322:C325)</f>
        <v>1345761</v>
      </c>
      <c r="D321" s="248">
        <f>SUM(D322:D325)</f>
        <v>1446579</v>
      </c>
      <c r="G321" s="15"/>
      <c r="H321" s="14"/>
      <c r="I321" s="15"/>
      <c r="J321" s="15"/>
      <c r="K321" s="15"/>
      <c r="L321" s="15"/>
      <c r="M321" s="15"/>
      <c r="N321" s="15"/>
      <c r="O321" s="15"/>
      <c r="P321" s="15"/>
      <c r="Q321" s="15"/>
      <c r="R321" s="15"/>
      <c r="S321" s="15"/>
      <c r="T321" s="15"/>
      <c r="U321" s="15"/>
      <c r="V321" s="15"/>
      <c r="W321" s="15"/>
      <c r="X321" s="15"/>
      <c r="Y321" s="15"/>
      <c r="Z321" s="15"/>
      <c r="AA321" s="185"/>
      <c r="AB321" s="185"/>
      <c r="AC321" s="185"/>
      <c r="AD321" s="244"/>
      <c r="AE321" s="244"/>
    </row>
    <row r="322" spans="1:31" s="243" customFormat="1" ht="24" hidden="1">
      <c r="A322" s="15"/>
      <c r="B322" s="247" t="s">
        <v>284</v>
      </c>
      <c r="C322" s="248">
        <v>1087627</v>
      </c>
      <c r="D322" s="248">
        <v>1189728</v>
      </c>
      <c r="G322" s="15"/>
      <c r="H322" s="14"/>
      <c r="I322" s="15"/>
      <c r="J322" s="15"/>
      <c r="K322" s="15"/>
      <c r="L322" s="15"/>
      <c r="M322" s="15"/>
      <c r="N322" s="15"/>
      <c r="O322" s="15"/>
      <c r="P322" s="15"/>
      <c r="Q322" s="15"/>
      <c r="R322" s="15"/>
      <c r="S322" s="15"/>
      <c r="T322" s="15"/>
      <c r="U322" s="15"/>
      <c r="V322" s="15"/>
      <c r="W322" s="15"/>
      <c r="X322" s="15"/>
      <c r="Y322" s="15"/>
      <c r="Z322" s="15"/>
      <c r="AA322" s="185"/>
      <c r="AB322" s="185"/>
      <c r="AC322" s="185"/>
      <c r="AD322" s="244"/>
      <c r="AE322" s="244"/>
    </row>
    <row r="323" spans="1:31" s="243" customFormat="1" hidden="1">
      <c r="A323" s="15"/>
      <c r="B323" s="247" t="s">
        <v>282</v>
      </c>
      <c r="C323" s="248">
        <v>194858</v>
      </c>
      <c r="D323" s="248">
        <v>204299</v>
      </c>
      <c r="G323" s="15"/>
      <c r="H323" s="14"/>
      <c r="I323" s="15"/>
      <c r="J323" s="15"/>
      <c r="K323" s="15"/>
      <c r="L323" s="15"/>
      <c r="M323" s="15"/>
      <c r="N323" s="15"/>
      <c r="O323" s="15"/>
      <c r="P323" s="15"/>
      <c r="Q323" s="15"/>
      <c r="R323" s="15"/>
      <c r="S323" s="15"/>
      <c r="T323" s="15"/>
      <c r="U323" s="15"/>
      <c r="V323" s="15"/>
      <c r="W323" s="15"/>
      <c r="X323" s="15"/>
      <c r="Y323" s="15"/>
      <c r="Z323" s="15"/>
      <c r="AA323" s="185"/>
      <c r="AB323" s="185"/>
      <c r="AC323" s="185"/>
      <c r="AD323" s="244"/>
      <c r="AE323" s="244"/>
    </row>
    <row r="324" spans="1:31" s="243" customFormat="1" hidden="1">
      <c r="A324" s="15"/>
      <c r="B324" s="247" t="s">
        <v>283</v>
      </c>
      <c r="C324" s="248">
        <v>9678</v>
      </c>
      <c r="D324" s="248">
        <v>10042</v>
      </c>
      <c r="G324" s="15"/>
      <c r="H324" s="14"/>
      <c r="I324" s="15"/>
      <c r="J324" s="15"/>
      <c r="K324" s="15"/>
      <c r="L324" s="15"/>
      <c r="M324" s="15"/>
      <c r="N324" s="15"/>
      <c r="O324" s="15"/>
      <c r="P324" s="15"/>
      <c r="Q324" s="15"/>
      <c r="R324" s="15"/>
      <c r="S324" s="15"/>
      <c r="T324" s="15"/>
      <c r="U324" s="15"/>
      <c r="V324" s="15"/>
      <c r="W324" s="15"/>
      <c r="X324" s="15"/>
      <c r="Y324" s="15"/>
      <c r="Z324" s="15"/>
      <c r="AA324" s="185"/>
      <c r="AB324" s="185"/>
      <c r="AC324" s="185"/>
      <c r="AD324" s="244"/>
      <c r="AE324" s="244"/>
    </row>
    <row r="325" spans="1:31" s="243" customFormat="1" ht="24" hidden="1">
      <c r="A325" s="15"/>
      <c r="B325" s="247" t="s">
        <v>285</v>
      </c>
      <c r="C325" s="248">
        <v>53598</v>
      </c>
      <c r="D325" s="248">
        <v>42510</v>
      </c>
      <c r="G325" s="15"/>
      <c r="H325" s="14"/>
      <c r="I325" s="15"/>
      <c r="J325" s="15"/>
      <c r="K325" s="15"/>
      <c r="L325" s="15"/>
      <c r="M325" s="15"/>
      <c r="N325" s="15"/>
      <c r="O325" s="15"/>
      <c r="P325" s="15"/>
      <c r="Q325" s="15"/>
      <c r="R325" s="15"/>
      <c r="S325" s="15"/>
      <c r="T325" s="15"/>
      <c r="U325" s="15"/>
      <c r="V325" s="15"/>
      <c r="W325" s="15"/>
      <c r="X325" s="15"/>
      <c r="Y325" s="15"/>
      <c r="Z325" s="15"/>
      <c r="AA325" s="185"/>
      <c r="AB325" s="185"/>
      <c r="AC325" s="185"/>
      <c r="AD325" s="244"/>
      <c r="AE325" s="244"/>
    </row>
    <row r="326" spans="1:31" s="243" customFormat="1" ht="24" hidden="1">
      <c r="A326" s="15"/>
      <c r="B326" s="251" t="s">
        <v>328</v>
      </c>
      <c r="C326" s="248">
        <f>SUM(C327:C330)</f>
        <v>1036281</v>
      </c>
      <c r="D326" s="248">
        <f>SUM(D327:D330)</f>
        <v>1099050</v>
      </c>
      <c r="G326" s="15"/>
      <c r="H326" s="14"/>
      <c r="I326" s="15"/>
      <c r="J326" s="15"/>
      <c r="K326" s="15"/>
      <c r="L326" s="15"/>
      <c r="M326" s="15"/>
      <c r="N326" s="15"/>
      <c r="O326" s="15"/>
      <c r="P326" s="15"/>
      <c r="Q326" s="15"/>
      <c r="R326" s="15"/>
      <c r="S326" s="15"/>
      <c r="T326" s="15"/>
      <c r="U326" s="15"/>
      <c r="V326" s="15"/>
      <c r="W326" s="15"/>
      <c r="X326" s="15"/>
      <c r="Y326" s="15"/>
      <c r="Z326" s="15"/>
      <c r="AA326" s="185"/>
      <c r="AB326" s="185"/>
      <c r="AC326" s="185"/>
      <c r="AD326" s="244"/>
      <c r="AE326" s="244"/>
    </row>
    <row r="327" spans="1:31" s="243" customFormat="1" ht="24" hidden="1">
      <c r="A327" s="15"/>
      <c r="B327" s="247" t="s">
        <v>284</v>
      </c>
      <c r="C327" s="248">
        <v>799517</v>
      </c>
      <c r="D327" s="248">
        <v>862828</v>
      </c>
      <c r="G327" s="15"/>
      <c r="H327" s="14"/>
      <c r="I327" s="15"/>
      <c r="J327" s="15"/>
      <c r="K327" s="15"/>
      <c r="L327" s="15"/>
      <c r="M327" s="15"/>
      <c r="N327" s="15"/>
      <c r="O327" s="15"/>
      <c r="P327" s="15"/>
      <c r="Q327" s="15"/>
      <c r="R327" s="15"/>
      <c r="S327" s="15"/>
      <c r="T327" s="15"/>
      <c r="U327" s="15"/>
      <c r="V327" s="15"/>
      <c r="W327" s="15"/>
      <c r="X327" s="15"/>
      <c r="Y327" s="15"/>
      <c r="Z327" s="15"/>
      <c r="AA327" s="185"/>
      <c r="AB327" s="185"/>
      <c r="AC327" s="185"/>
      <c r="AD327" s="244"/>
      <c r="AE327" s="244"/>
    </row>
    <row r="328" spans="1:31" s="243" customFormat="1" hidden="1">
      <c r="A328" s="15"/>
      <c r="B328" s="247" t="s">
        <v>282</v>
      </c>
      <c r="C328" s="248">
        <v>214205</v>
      </c>
      <c r="D328" s="248">
        <v>213273</v>
      </c>
      <c r="G328" s="15"/>
      <c r="H328" s="14"/>
      <c r="I328" s="15"/>
      <c r="J328" s="15"/>
      <c r="K328" s="15"/>
      <c r="L328" s="15"/>
      <c r="M328" s="15"/>
      <c r="N328" s="15"/>
      <c r="O328" s="15"/>
      <c r="P328" s="15"/>
      <c r="Q328" s="15"/>
      <c r="R328" s="15"/>
      <c r="S328" s="15"/>
      <c r="T328" s="15"/>
      <c r="U328" s="15"/>
      <c r="V328" s="15"/>
      <c r="W328" s="15"/>
      <c r="X328" s="15"/>
      <c r="Y328" s="15"/>
      <c r="Z328" s="15"/>
      <c r="AA328" s="185"/>
      <c r="AB328" s="185"/>
      <c r="AC328" s="185"/>
      <c r="AD328" s="244"/>
      <c r="AE328" s="244"/>
    </row>
    <row r="329" spans="1:31" s="243" customFormat="1" hidden="1">
      <c r="A329" s="15"/>
      <c r="B329" s="247" t="s">
        <v>283</v>
      </c>
      <c r="C329" s="248">
        <v>9741</v>
      </c>
      <c r="D329" s="248">
        <v>10131</v>
      </c>
      <c r="G329" s="15"/>
      <c r="H329" s="14"/>
      <c r="I329" s="15"/>
      <c r="J329" s="15"/>
      <c r="K329" s="15"/>
      <c r="L329" s="15"/>
      <c r="M329" s="15"/>
      <c r="N329" s="15"/>
      <c r="O329" s="15"/>
      <c r="P329" s="15"/>
      <c r="Q329" s="15"/>
      <c r="R329" s="15"/>
      <c r="S329" s="15"/>
      <c r="T329" s="15"/>
      <c r="U329" s="15"/>
      <c r="V329" s="15"/>
      <c r="W329" s="15"/>
      <c r="X329" s="15"/>
      <c r="Y329" s="15"/>
      <c r="Z329" s="15"/>
      <c r="AA329" s="185"/>
      <c r="AB329" s="185"/>
      <c r="AC329" s="185"/>
      <c r="AD329" s="244"/>
      <c r="AE329" s="244"/>
    </row>
    <row r="330" spans="1:31" s="243" customFormat="1" ht="24" hidden="1">
      <c r="A330" s="15"/>
      <c r="B330" s="247" t="s">
        <v>285</v>
      </c>
      <c r="C330" s="248">
        <v>12818</v>
      </c>
      <c r="D330" s="248">
        <v>12818</v>
      </c>
      <c r="G330" s="15"/>
      <c r="H330" s="14"/>
      <c r="I330" s="15"/>
      <c r="J330" s="15"/>
      <c r="K330" s="15"/>
      <c r="L330" s="15"/>
      <c r="M330" s="15"/>
      <c r="N330" s="15"/>
      <c r="O330" s="15"/>
      <c r="P330" s="15"/>
      <c r="Q330" s="15"/>
      <c r="R330" s="15"/>
      <c r="S330" s="15"/>
      <c r="T330" s="15"/>
      <c r="U330" s="15"/>
      <c r="V330" s="15"/>
      <c r="W330" s="15"/>
      <c r="X330" s="15"/>
      <c r="Y330" s="15"/>
      <c r="Z330" s="15"/>
      <c r="AA330" s="185"/>
      <c r="AB330" s="185"/>
      <c r="AC330" s="185"/>
      <c r="AD330" s="244"/>
      <c r="AE330" s="244"/>
    </row>
    <row r="331" spans="1:31" s="243" customFormat="1" ht="24" hidden="1">
      <c r="A331" s="15"/>
      <c r="B331" s="251" t="s">
        <v>329</v>
      </c>
      <c r="C331" s="248">
        <f>SUM(C332:C335)</f>
        <v>828298</v>
      </c>
      <c r="D331" s="248">
        <f>SUM(D332:D335)</f>
        <v>896645</v>
      </c>
      <c r="G331" s="15"/>
      <c r="H331" s="14"/>
      <c r="I331" s="15"/>
      <c r="J331" s="15"/>
      <c r="K331" s="15"/>
      <c r="L331" s="15"/>
      <c r="M331" s="15"/>
      <c r="N331" s="15"/>
      <c r="O331" s="15"/>
      <c r="P331" s="15"/>
      <c r="Q331" s="15"/>
      <c r="R331" s="15"/>
      <c r="S331" s="15"/>
      <c r="T331" s="15"/>
      <c r="U331" s="15"/>
      <c r="V331" s="15"/>
      <c r="W331" s="15"/>
      <c r="X331" s="15"/>
      <c r="Y331" s="15"/>
      <c r="Z331" s="15"/>
      <c r="AA331" s="185"/>
      <c r="AB331" s="185"/>
      <c r="AC331" s="185"/>
      <c r="AD331" s="244"/>
      <c r="AE331" s="244"/>
    </row>
    <row r="332" spans="1:31" s="243" customFormat="1" ht="24" hidden="1">
      <c r="A332" s="15"/>
      <c r="B332" s="247" t="s">
        <v>284</v>
      </c>
      <c r="C332" s="248">
        <v>540435</v>
      </c>
      <c r="D332" s="248">
        <v>592974</v>
      </c>
      <c r="G332" s="15"/>
      <c r="H332" s="14"/>
      <c r="I332" s="15"/>
      <c r="J332" s="15"/>
      <c r="K332" s="15"/>
      <c r="L332" s="15"/>
      <c r="M332" s="15"/>
      <c r="N332" s="15"/>
      <c r="O332" s="15"/>
      <c r="P332" s="15"/>
      <c r="Q332" s="15"/>
      <c r="R332" s="15"/>
      <c r="S332" s="15"/>
      <c r="T332" s="15"/>
      <c r="U332" s="15"/>
      <c r="V332" s="15"/>
      <c r="W332" s="15"/>
      <c r="X332" s="15"/>
      <c r="Y332" s="15"/>
      <c r="Z332" s="15"/>
      <c r="AA332" s="185"/>
      <c r="AB332" s="185"/>
      <c r="AC332" s="185"/>
      <c r="AD332" s="244"/>
      <c r="AE332" s="244"/>
    </row>
    <row r="333" spans="1:31" s="243" customFormat="1" hidden="1">
      <c r="A333" s="15"/>
      <c r="B333" s="247" t="s">
        <v>282</v>
      </c>
      <c r="C333" s="248">
        <v>236782</v>
      </c>
      <c r="D333" s="248">
        <v>251800</v>
      </c>
      <c r="G333" s="15"/>
      <c r="H333" s="14"/>
      <c r="I333" s="15"/>
      <c r="J333" s="15"/>
      <c r="K333" s="15"/>
      <c r="L333" s="15"/>
      <c r="M333" s="15"/>
      <c r="N333" s="15"/>
      <c r="O333" s="15"/>
      <c r="P333" s="15"/>
      <c r="Q333" s="15"/>
      <c r="R333" s="15"/>
      <c r="S333" s="15"/>
      <c r="T333" s="15"/>
      <c r="U333" s="15"/>
      <c r="V333" s="15"/>
      <c r="W333" s="15"/>
      <c r="X333" s="15"/>
      <c r="Y333" s="15"/>
      <c r="Z333" s="15"/>
      <c r="AA333" s="185"/>
      <c r="AB333" s="185"/>
      <c r="AC333" s="185"/>
      <c r="AD333" s="244"/>
      <c r="AE333" s="244"/>
    </row>
    <row r="334" spans="1:31" s="243" customFormat="1" hidden="1">
      <c r="A334" s="15"/>
      <c r="B334" s="247" t="s">
        <v>283</v>
      </c>
      <c r="C334" s="248">
        <v>1081</v>
      </c>
      <c r="D334" s="248">
        <v>1871</v>
      </c>
      <c r="G334" s="15"/>
      <c r="H334" s="14"/>
      <c r="I334" s="15"/>
      <c r="J334" s="15"/>
      <c r="K334" s="15"/>
      <c r="L334" s="15"/>
      <c r="M334" s="15"/>
      <c r="N334" s="15"/>
      <c r="O334" s="15"/>
      <c r="P334" s="15"/>
      <c r="Q334" s="15"/>
      <c r="R334" s="15"/>
      <c r="S334" s="15"/>
      <c r="T334" s="15"/>
      <c r="U334" s="15"/>
      <c r="V334" s="15"/>
      <c r="W334" s="15"/>
      <c r="X334" s="15"/>
      <c r="Y334" s="15"/>
      <c r="Z334" s="15"/>
      <c r="AA334" s="185"/>
      <c r="AB334" s="185"/>
      <c r="AC334" s="185"/>
      <c r="AD334" s="244"/>
      <c r="AE334" s="244"/>
    </row>
    <row r="335" spans="1:31" s="243" customFormat="1" ht="24" hidden="1">
      <c r="A335" s="15"/>
      <c r="B335" s="247" t="s">
        <v>285</v>
      </c>
      <c r="C335" s="248">
        <v>50000</v>
      </c>
      <c r="D335" s="248">
        <v>50000</v>
      </c>
      <c r="G335" s="15"/>
      <c r="H335" s="14"/>
      <c r="I335" s="15"/>
      <c r="J335" s="15"/>
      <c r="K335" s="15"/>
      <c r="L335" s="15"/>
      <c r="M335" s="15"/>
      <c r="N335" s="15"/>
      <c r="O335" s="15"/>
      <c r="P335" s="15"/>
      <c r="Q335" s="15"/>
      <c r="R335" s="15"/>
      <c r="S335" s="15"/>
      <c r="T335" s="15"/>
      <c r="U335" s="15"/>
      <c r="V335" s="15"/>
      <c r="W335" s="15"/>
      <c r="X335" s="15"/>
      <c r="Y335" s="15"/>
      <c r="Z335" s="15"/>
      <c r="AA335" s="185"/>
      <c r="AB335" s="185"/>
      <c r="AC335" s="185"/>
      <c r="AD335" s="244"/>
      <c r="AE335" s="244"/>
    </row>
    <row r="336" spans="1:31" s="243" customFormat="1" ht="24" hidden="1">
      <c r="A336" s="15"/>
      <c r="B336" s="251" t="s">
        <v>330</v>
      </c>
      <c r="C336" s="248">
        <f>SUM(C337:C340)</f>
        <v>514308</v>
      </c>
      <c r="D336" s="248">
        <f>SUM(D337:D340)</f>
        <v>545819</v>
      </c>
      <c r="G336" s="15"/>
      <c r="H336" s="14"/>
      <c r="I336" s="15"/>
      <c r="J336" s="15"/>
      <c r="K336" s="15"/>
      <c r="L336" s="15"/>
      <c r="M336" s="15"/>
      <c r="N336" s="15"/>
      <c r="O336" s="15"/>
      <c r="P336" s="15"/>
      <c r="Q336" s="15"/>
      <c r="R336" s="15"/>
      <c r="S336" s="15"/>
      <c r="T336" s="15"/>
      <c r="U336" s="15"/>
      <c r="V336" s="15"/>
      <c r="W336" s="15"/>
      <c r="X336" s="15"/>
      <c r="Y336" s="15"/>
      <c r="Z336" s="15"/>
      <c r="AA336" s="185"/>
      <c r="AB336" s="185"/>
      <c r="AC336" s="185"/>
      <c r="AD336" s="244"/>
      <c r="AE336" s="244"/>
    </row>
    <row r="337" spans="1:31" s="243" customFormat="1" ht="24" hidden="1">
      <c r="A337" s="15"/>
      <c r="B337" s="247" t="s">
        <v>284</v>
      </c>
      <c r="C337" s="248">
        <v>395038</v>
      </c>
      <c r="D337" s="248">
        <v>430747</v>
      </c>
      <c r="G337" s="15"/>
      <c r="H337" s="14"/>
      <c r="I337" s="15"/>
      <c r="J337" s="15"/>
      <c r="K337" s="15"/>
      <c r="L337" s="15"/>
      <c r="M337" s="15"/>
      <c r="N337" s="15"/>
      <c r="O337" s="15"/>
      <c r="P337" s="15"/>
      <c r="Q337" s="15"/>
      <c r="R337" s="15"/>
      <c r="S337" s="15"/>
      <c r="T337" s="15"/>
      <c r="U337" s="15"/>
      <c r="V337" s="15"/>
      <c r="W337" s="15"/>
      <c r="X337" s="15"/>
      <c r="Y337" s="15"/>
      <c r="Z337" s="15"/>
      <c r="AA337" s="185"/>
      <c r="AB337" s="185"/>
      <c r="AC337" s="185"/>
      <c r="AD337" s="244"/>
      <c r="AE337" s="244"/>
    </row>
    <row r="338" spans="1:31" s="243" customFormat="1" hidden="1">
      <c r="A338" s="15"/>
      <c r="B338" s="247" t="s">
        <v>282</v>
      </c>
      <c r="C338" s="248">
        <v>105882</v>
      </c>
      <c r="D338" s="248">
        <v>101017</v>
      </c>
      <c r="G338" s="15"/>
      <c r="H338" s="14"/>
      <c r="I338" s="15"/>
      <c r="J338" s="15"/>
      <c r="K338" s="15"/>
      <c r="L338" s="15"/>
      <c r="M338" s="15"/>
      <c r="N338" s="15"/>
      <c r="O338" s="15"/>
      <c r="P338" s="15"/>
      <c r="Q338" s="15"/>
      <c r="R338" s="15"/>
      <c r="S338" s="15"/>
      <c r="T338" s="15"/>
      <c r="U338" s="15"/>
      <c r="V338" s="15"/>
      <c r="W338" s="15"/>
      <c r="X338" s="15"/>
      <c r="Y338" s="15"/>
      <c r="Z338" s="15"/>
      <c r="AA338" s="185"/>
      <c r="AB338" s="185"/>
      <c r="AC338" s="185"/>
      <c r="AD338" s="244"/>
      <c r="AE338" s="244"/>
    </row>
    <row r="339" spans="1:31" s="243" customFormat="1" hidden="1">
      <c r="A339" s="15"/>
      <c r="B339" s="247" t="s">
        <v>283</v>
      </c>
      <c r="C339" s="248">
        <v>1263</v>
      </c>
      <c r="D339" s="248">
        <v>1930</v>
      </c>
      <c r="G339" s="15"/>
      <c r="H339" s="14"/>
      <c r="I339" s="15"/>
      <c r="J339" s="15"/>
      <c r="K339" s="15"/>
      <c r="L339" s="15"/>
      <c r="M339" s="15"/>
      <c r="N339" s="15"/>
      <c r="O339" s="15"/>
      <c r="P339" s="15"/>
      <c r="Q339" s="15"/>
      <c r="R339" s="15"/>
      <c r="S339" s="15"/>
      <c r="T339" s="15"/>
      <c r="U339" s="15"/>
      <c r="V339" s="15"/>
      <c r="W339" s="15"/>
      <c r="X339" s="15"/>
      <c r="Y339" s="15"/>
      <c r="Z339" s="15"/>
      <c r="AA339" s="185"/>
      <c r="AB339" s="185"/>
      <c r="AC339" s="185"/>
      <c r="AD339" s="244"/>
      <c r="AE339" s="244"/>
    </row>
    <row r="340" spans="1:31" s="243" customFormat="1" ht="24" hidden="1">
      <c r="A340" s="15"/>
      <c r="B340" s="247" t="s">
        <v>285</v>
      </c>
      <c r="C340" s="248">
        <v>12125</v>
      </c>
      <c r="D340" s="248">
        <v>12125</v>
      </c>
      <c r="G340" s="15"/>
      <c r="H340" s="14"/>
      <c r="I340" s="15"/>
      <c r="J340" s="15"/>
      <c r="K340" s="15"/>
      <c r="L340" s="15"/>
      <c r="M340" s="15"/>
      <c r="N340" s="15"/>
      <c r="O340" s="15"/>
      <c r="P340" s="15"/>
      <c r="Q340" s="15"/>
      <c r="R340" s="15"/>
      <c r="S340" s="15"/>
      <c r="T340" s="15"/>
      <c r="U340" s="15"/>
      <c r="V340" s="15"/>
      <c r="W340" s="15"/>
      <c r="X340" s="15"/>
      <c r="Y340" s="15"/>
      <c r="Z340" s="15"/>
      <c r="AA340" s="185"/>
      <c r="AB340" s="185"/>
      <c r="AC340" s="185"/>
      <c r="AD340" s="244"/>
      <c r="AE340" s="244"/>
    </row>
    <row r="341" spans="1:31" s="243" customFormat="1" ht="36" hidden="1">
      <c r="A341" s="15"/>
      <c r="B341" s="251" t="s">
        <v>331</v>
      </c>
      <c r="C341" s="248">
        <f>SUM(C342:C345)</f>
        <v>1549548</v>
      </c>
      <c r="D341" s="248">
        <f>SUM(D342:D345)</f>
        <v>1619936</v>
      </c>
      <c r="G341" s="15"/>
      <c r="H341" s="14"/>
      <c r="I341" s="15"/>
      <c r="J341" s="15"/>
      <c r="K341" s="15"/>
      <c r="L341" s="15"/>
      <c r="M341" s="15"/>
      <c r="N341" s="15"/>
      <c r="O341" s="15"/>
      <c r="P341" s="15"/>
      <c r="Q341" s="15"/>
      <c r="R341" s="15"/>
      <c r="S341" s="15"/>
      <c r="T341" s="15"/>
      <c r="U341" s="15"/>
      <c r="V341" s="15"/>
      <c r="W341" s="15"/>
      <c r="X341" s="15"/>
      <c r="Y341" s="15"/>
      <c r="Z341" s="15"/>
      <c r="AA341" s="185"/>
      <c r="AB341" s="185"/>
      <c r="AC341" s="185"/>
      <c r="AD341" s="244"/>
      <c r="AE341" s="244"/>
    </row>
    <row r="342" spans="1:31" s="243" customFormat="1" ht="24" hidden="1">
      <c r="A342" s="15"/>
      <c r="B342" s="247" t="s">
        <v>284</v>
      </c>
      <c r="C342" s="248">
        <v>1254628</v>
      </c>
      <c r="D342" s="248">
        <v>1334890</v>
      </c>
      <c r="G342" s="15"/>
      <c r="H342" s="14"/>
      <c r="I342" s="15"/>
      <c r="J342" s="15"/>
      <c r="K342" s="15"/>
      <c r="L342" s="15"/>
      <c r="M342" s="15"/>
      <c r="N342" s="15"/>
      <c r="O342" s="15"/>
      <c r="P342" s="15"/>
      <c r="Q342" s="15"/>
      <c r="R342" s="15"/>
      <c r="S342" s="15"/>
      <c r="T342" s="15"/>
      <c r="U342" s="15"/>
      <c r="V342" s="15"/>
      <c r="W342" s="15"/>
      <c r="X342" s="15"/>
      <c r="Y342" s="15"/>
      <c r="Z342" s="15"/>
      <c r="AA342" s="185"/>
      <c r="AB342" s="185"/>
      <c r="AC342" s="185"/>
      <c r="AD342" s="244"/>
      <c r="AE342" s="244"/>
    </row>
    <row r="343" spans="1:31" s="243" customFormat="1" hidden="1">
      <c r="A343" s="15"/>
      <c r="B343" s="247" t="s">
        <v>282</v>
      </c>
      <c r="C343" s="248">
        <v>244051</v>
      </c>
      <c r="D343" s="248">
        <v>242506</v>
      </c>
      <c r="G343" s="15"/>
      <c r="H343" s="14"/>
      <c r="I343" s="15"/>
      <c r="J343" s="15"/>
      <c r="K343" s="15"/>
      <c r="L343" s="15"/>
      <c r="M343" s="15"/>
      <c r="N343" s="15"/>
      <c r="O343" s="15"/>
      <c r="P343" s="15"/>
      <c r="Q343" s="15"/>
      <c r="R343" s="15"/>
      <c r="S343" s="15"/>
      <c r="T343" s="15"/>
      <c r="U343" s="15"/>
      <c r="V343" s="15"/>
      <c r="W343" s="15"/>
      <c r="X343" s="15"/>
      <c r="Y343" s="15"/>
      <c r="Z343" s="15"/>
      <c r="AA343" s="185"/>
      <c r="AB343" s="185"/>
      <c r="AC343" s="185"/>
      <c r="AD343" s="244"/>
      <c r="AE343" s="244"/>
    </row>
    <row r="344" spans="1:31" s="243" customFormat="1" hidden="1">
      <c r="A344" s="15"/>
      <c r="B344" s="247" t="s">
        <v>283</v>
      </c>
      <c r="C344" s="248">
        <v>14439</v>
      </c>
      <c r="D344" s="248">
        <v>13160</v>
      </c>
      <c r="G344" s="15"/>
      <c r="H344" s="14"/>
      <c r="I344" s="15"/>
      <c r="J344" s="15"/>
      <c r="K344" s="15"/>
      <c r="L344" s="15"/>
      <c r="M344" s="15"/>
      <c r="N344" s="15"/>
      <c r="O344" s="15"/>
      <c r="P344" s="15"/>
      <c r="Q344" s="15"/>
      <c r="R344" s="15"/>
      <c r="S344" s="15"/>
      <c r="T344" s="15"/>
      <c r="U344" s="15"/>
      <c r="V344" s="15"/>
      <c r="W344" s="15"/>
      <c r="X344" s="15"/>
      <c r="Y344" s="15"/>
      <c r="Z344" s="15"/>
      <c r="AA344" s="185"/>
      <c r="AB344" s="185"/>
      <c r="AC344" s="185"/>
      <c r="AD344" s="244"/>
      <c r="AE344" s="244"/>
    </row>
    <row r="345" spans="1:31" s="243" customFormat="1" ht="24" hidden="1">
      <c r="A345" s="15"/>
      <c r="B345" s="247" t="s">
        <v>285</v>
      </c>
      <c r="C345" s="248">
        <v>36430</v>
      </c>
      <c r="D345" s="248">
        <v>29380</v>
      </c>
      <c r="G345" s="15"/>
      <c r="H345" s="14"/>
      <c r="I345" s="15"/>
      <c r="J345" s="15"/>
      <c r="K345" s="15"/>
      <c r="L345" s="15"/>
      <c r="M345" s="15"/>
      <c r="N345" s="15"/>
      <c r="O345" s="15"/>
      <c r="P345" s="15"/>
      <c r="Q345" s="15"/>
      <c r="R345" s="15"/>
      <c r="S345" s="15"/>
      <c r="T345" s="15"/>
      <c r="U345" s="15"/>
      <c r="V345" s="15"/>
      <c r="W345" s="15"/>
      <c r="X345" s="15"/>
      <c r="Y345" s="15"/>
      <c r="Z345" s="15"/>
      <c r="AA345" s="185"/>
      <c r="AB345" s="185"/>
      <c r="AC345" s="185"/>
      <c r="AD345" s="244"/>
      <c r="AE345" s="244"/>
    </row>
    <row r="346" spans="1:31" s="243" customFormat="1" ht="24" hidden="1">
      <c r="A346" s="15"/>
      <c r="B346" s="251" t="s">
        <v>332</v>
      </c>
      <c r="C346" s="248">
        <f>SUM(C347:C350)</f>
        <v>1583645</v>
      </c>
      <c r="D346" s="248">
        <f>SUM(D347:D350)</f>
        <v>1659089</v>
      </c>
      <c r="G346" s="15"/>
      <c r="H346" s="14"/>
      <c r="I346" s="15"/>
      <c r="J346" s="15"/>
      <c r="K346" s="15"/>
      <c r="L346" s="15"/>
      <c r="M346" s="15"/>
      <c r="N346" s="15"/>
      <c r="O346" s="15"/>
      <c r="P346" s="15"/>
      <c r="Q346" s="15"/>
      <c r="R346" s="15"/>
      <c r="S346" s="15"/>
      <c r="T346" s="15"/>
      <c r="U346" s="15"/>
      <c r="V346" s="15"/>
      <c r="W346" s="15"/>
      <c r="X346" s="15"/>
      <c r="Y346" s="15"/>
      <c r="Z346" s="15"/>
      <c r="AA346" s="185"/>
      <c r="AB346" s="185"/>
      <c r="AC346" s="185"/>
      <c r="AD346" s="244"/>
      <c r="AE346" s="244"/>
    </row>
    <row r="347" spans="1:31" s="243" customFormat="1" ht="24" hidden="1">
      <c r="A347" s="15"/>
      <c r="B347" s="247" t="s">
        <v>284</v>
      </c>
      <c r="C347" s="248">
        <v>1228793</v>
      </c>
      <c r="D347" s="248">
        <v>1319094</v>
      </c>
      <c r="G347" s="15"/>
      <c r="H347" s="14"/>
      <c r="I347" s="15"/>
      <c r="J347" s="15"/>
      <c r="K347" s="15"/>
      <c r="L347" s="15"/>
      <c r="M347" s="15"/>
      <c r="N347" s="15"/>
      <c r="O347" s="15"/>
      <c r="P347" s="15"/>
      <c r="Q347" s="15"/>
      <c r="R347" s="15"/>
      <c r="S347" s="15"/>
      <c r="T347" s="15"/>
      <c r="U347" s="15"/>
      <c r="V347" s="15"/>
      <c r="W347" s="15"/>
      <c r="X347" s="15"/>
      <c r="Y347" s="15"/>
      <c r="Z347" s="15"/>
      <c r="AA347" s="185"/>
      <c r="AB347" s="185"/>
      <c r="AC347" s="185"/>
      <c r="AD347" s="244"/>
      <c r="AE347" s="244"/>
    </row>
    <row r="348" spans="1:31" s="243" customFormat="1" hidden="1">
      <c r="A348" s="15"/>
      <c r="B348" s="247" t="s">
        <v>282</v>
      </c>
      <c r="C348" s="248">
        <v>282477</v>
      </c>
      <c r="D348" s="248">
        <v>264598</v>
      </c>
      <c r="G348" s="15"/>
      <c r="H348" s="14"/>
      <c r="I348" s="15"/>
      <c r="J348" s="15"/>
      <c r="K348" s="15"/>
      <c r="L348" s="15"/>
      <c r="M348" s="15"/>
      <c r="N348" s="15"/>
      <c r="O348" s="15"/>
      <c r="P348" s="15"/>
      <c r="Q348" s="15"/>
      <c r="R348" s="15"/>
      <c r="S348" s="15"/>
      <c r="T348" s="15"/>
      <c r="U348" s="15"/>
      <c r="V348" s="15"/>
      <c r="W348" s="15"/>
      <c r="X348" s="15"/>
      <c r="Y348" s="15"/>
      <c r="Z348" s="15"/>
      <c r="AA348" s="185"/>
      <c r="AB348" s="185"/>
      <c r="AC348" s="185"/>
      <c r="AD348" s="244"/>
      <c r="AE348" s="244"/>
    </row>
    <row r="349" spans="1:31" s="243" customFormat="1" hidden="1">
      <c r="A349" s="15"/>
      <c r="B349" s="247" t="s">
        <v>283</v>
      </c>
      <c r="C349" s="248">
        <v>39190</v>
      </c>
      <c r="D349" s="248">
        <v>39897</v>
      </c>
      <c r="G349" s="15"/>
      <c r="H349" s="14"/>
      <c r="I349" s="15"/>
      <c r="J349" s="15"/>
      <c r="K349" s="15"/>
      <c r="L349" s="15"/>
      <c r="M349" s="15"/>
      <c r="N349" s="15"/>
      <c r="O349" s="15"/>
      <c r="P349" s="15"/>
      <c r="Q349" s="15"/>
      <c r="R349" s="15"/>
      <c r="S349" s="15"/>
      <c r="T349" s="15"/>
      <c r="U349" s="15"/>
      <c r="V349" s="15"/>
      <c r="W349" s="15"/>
      <c r="X349" s="15"/>
      <c r="Y349" s="15"/>
      <c r="Z349" s="15"/>
      <c r="AA349" s="185"/>
      <c r="AB349" s="185"/>
      <c r="AC349" s="185"/>
      <c r="AD349" s="244"/>
      <c r="AE349" s="244"/>
    </row>
    <row r="350" spans="1:31" s="243" customFormat="1" ht="24" hidden="1">
      <c r="A350" s="15"/>
      <c r="B350" s="247" t="s">
        <v>285</v>
      </c>
      <c r="C350" s="248">
        <v>33185</v>
      </c>
      <c r="D350" s="248">
        <v>35500</v>
      </c>
      <c r="G350" s="15"/>
      <c r="H350" s="14"/>
      <c r="I350" s="15"/>
      <c r="J350" s="15"/>
      <c r="K350" s="15"/>
      <c r="L350" s="15"/>
      <c r="M350" s="15"/>
      <c r="N350" s="15"/>
      <c r="O350" s="15"/>
      <c r="P350" s="15"/>
      <c r="Q350" s="15"/>
      <c r="R350" s="15"/>
      <c r="S350" s="15"/>
      <c r="T350" s="15"/>
      <c r="U350" s="15"/>
      <c r="V350" s="15"/>
      <c r="W350" s="15"/>
      <c r="X350" s="15"/>
      <c r="Y350" s="15"/>
      <c r="Z350" s="15"/>
      <c r="AA350" s="185"/>
      <c r="AB350" s="185"/>
      <c r="AC350" s="185"/>
      <c r="AD350" s="244"/>
      <c r="AE350" s="244"/>
    </row>
    <row r="351" spans="1:31" s="243" customFormat="1" ht="24" hidden="1">
      <c r="A351" s="15"/>
      <c r="B351" s="251" t="s">
        <v>333</v>
      </c>
      <c r="C351" s="248">
        <f>SUM(C352:C355)</f>
        <v>650178</v>
      </c>
      <c r="D351" s="248">
        <f>SUM(D352:D355)</f>
        <v>688401</v>
      </c>
      <c r="G351" s="15"/>
      <c r="H351" s="14"/>
      <c r="I351" s="15"/>
      <c r="J351" s="15"/>
      <c r="K351" s="15"/>
      <c r="L351" s="15"/>
      <c r="M351" s="15"/>
      <c r="N351" s="15"/>
      <c r="O351" s="15"/>
      <c r="P351" s="15"/>
      <c r="Q351" s="15"/>
      <c r="R351" s="15"/>
      <c r="S351" s="15"/>
      <c r="T351" s="15"/>
      <c r="U351" s="15"/>
      <c r="V351" s="15"/>
      <c r="W351" s="15"/>
      <c r="X351" s="15"/>
      <c r="Y351" s="15"/>
      <c r="Z351" s="15"/>
      <c r="AA351" s="185"/>
      <c r="AB351" s="185"/>
      <c r="AC351" s="185"/>
      <c r="AD351" s="244"/>
      <c r="AE351" s="244"/>
    </row>
    <row r="352" spans="1:31" s="243" customFormat="1" ht="24" hidden="1">
      <c r="A352" s="15"/>
      <c r="B352" s="247" t="s">
        <v>284</v>
      </c>
      <c r="C352" s="248">
        <v>530524</v>
      </c>
      <c r="D352" s="248">
        <v>568876</v>
      </c>
      <c r="G352" s="15"/>
      <c r="H352" s="14"/>
      <c r="I352" s="15"/>
      <c r="J352" s="15"/>
      <c r="K352" s="15"/>
      <c r="L352" s="15"/>
      <c r="M352" s="15"/>
      <c r="N352" s="15"/>
      <c r="O352" s="15"/>
      <c r="P352" s="15"/>
      <c r="Q352" s="15"/>
      <c r="R352" s="15"/>
      <c r="S352" s="15"/>
      <c r="T352" s="15"/>
      <c r="U352" s="15"/>
      <c r="V352" s="15"/>
      <c r="W352" s="15"/>
      <c r="X352" s="15"/>
      <c r="Y352" s="15"/>
      <c r="Z352" s="15"/>
      <c r="AA352" s="185"/>
      <c r="AB352" s="185"/>
      <c r="AC352" s="185"/>
      <c r="AD352" s="244"/>
      <c r="AE352" s="244"/>
    </row>
    <row r="353" spans="1:31" s="243" customFormat="1" hidden="1">
      <c r="A353" s="15"/>
      <c r="B353" s="247" t="s">
        <v>282</v>
      </c>
      <c r="C353" s="248">
        <v>104448</v>
      </c>
      <c r="D353" s="248">
        <v>105120</v>
      </c>
      <c r="G353" s="15"/>
      <c r="H353" s="14"/>
      <c r="I353" s="15"/>
      <c r="J353" s="15"/>
      <c r="K353" s="15"/>
      <c r="L353" s="15"/>
      <c r="M353" s="15"/>
      <c r="N353" s="15"/>
      <c r="O353" s="15"/>
      <c r="P353" s="15"/>
      <c r="Q353" s="15"/>
      <c r="R353" s="15"/>
      <c r="S353" s="15"/>
      <c r="T353" s="15"/>
      <c r="U353" s="15"/>
      <c r="V353" s="15"/>
      <c r="W353" s="15"/>
      <c r="X353" s="15"/>
      <c r="Y353" s="15"/>
      <c r="Z353" s="15"/>
      <c r="AA353" s="185"/>
      <c r="AB353" s="185"/>
      <c r="AC353" s="185"/>
      <c r="AD353" s="244"/>
      <c r="AE353" s="244"/>
    </row>
    <row r="354" spans="1:31" s="243" customFormat="1" hidden="1">
      <c r="A354" s="15"/>
      <c r="B354" s="247" t="s">
        <v>283</v>
      </c>
      <c r="C354" s="248">
        <v>2864</v>
      </c>
      <c r="D354" s="248">
        <v>2673</v>
      </c>
      <c r="G354" s="15"/>
      <c r="H354" s="14"/>
      <c r="I354" s="15"/>
      <c r="J354" s="15"/>
      <c r="K354" s="15"/>
      <c r="L354" s="15"/>
      <c r="M354" s="15"/>
      <c r="N354" s="15"/>
      <c r="O354" s="15"/>
      <c r="P354" s="15"/>
      <c r="Q354" s="15"/>
      <c r="R354" s="15"/>
      <c r="S354" s="15"/>
      <c r="T354" s="15"/>
      <c r="U354" s="15"/>
      <c r="V354" s="15"/>
      <c r="W354" s="15"/>
      <c r="X354" s="15"/>
      <c r="Y354" s="15"/>
      <c r="Z354" s="15"/>
      <c r="AA354" s="185"/>
      <c r="AB354" s="185"/>
      <c r="AC354" s="185"/>
      <c r="AD354" s="244"/>
      <c r="AE354" s="244"/>
    </row>
    <row r="355" spans="1:31" s="243" customFormat="1" ht="24" hidden="1">
      <c r="A355" s="15"/>
      <c r="B355" s="247" t="s">
        <v>285</v>
      </c>
      <c r="C355" s="248">
        <v>12342</v>
      </c>
      <c r="D355" s="248">
        <v>11732</v>
      </c>
      <c r="G355" s="15"/>
      <c r="H355" s="14"/>
      <c r="I355" s="15"/>
      <c r="J355" s="15"/>
      <c r="K355" s="15"/>
      <c r="L355" s="15"/>
      <c r="M355" s="15"/>
      <c r="N355" s="15"/>
      <c r="O355" s="15"/>
      <c r="P355" s="15"/>
      <c r="Q355" s="15"/>
      <c r="R355" s="15"/>
      <c r="S355" s="15"/>
      <c r="T355" s="15"/>
      <c r="U355" s="15"/>
      <c r="V355" s="15"/>
      <c r="W355" s="15"/>
      <c r="X355" s="15"/>
      <c r="Y355" s="15"/>
      <c r="Z355" s="15"/>
      <c r="AA355" s="185"/>
      <c r="AB355" s="185"/>
      <c r="AC355" s="185"/>
      <c r="AD355" s="244"/>
      <c r="AE355" s="244"/>
    </row>
    <row r="356" spans="1:31" s="243" customFormat="1" ht="24" hidden="1">
      <c r="A356" s="15"/>
      <c r="B356" s="251" t="s">
        <v>334</v>
      </c>
      <c r="C356" s="248">
        <f>SUM(C357:C360)</f>
        <v>661933</v>
      </c>
      <c r="D356" s="248">
        <f>SUM(D357:D360)</f>
        <v>694437</v>
      </c>
      <c r="G356" s="15"/>
      <c r="H356" s="14"/>
      <c r="I356" s="15"/>
      <c r="J356" s="15"/>
      <c r="K356" s="15"/>
      <c r="L356" s="15"/>
      <c r="M356" s="15"/>
      <c r="N356" s="15"/>
      <c r="O356" s="15"/>
      <c r="P356" s="15"/>
      <c r="Q356" s="15"/>
      <c r="R356" s="15"/>
      <c r="S356" s="15"/>
      <c r="T356" s="15"/>
      <c r="U356" s="15"/>
      <c r="V356" s="15"/>
      <c r="W356" s="15"/>
      <c r="X356" s="15"/>
      <c r="Y356" s="15"/>
      <c r="Z356" s="15"/>
      <c r="AA356" s="185"/>
      <c r="AB356" s="185"/>
      <c r="AC356" s="185"/>
      <c r="AD356" s="244"/>
      <c r="AE356" s="244"/>
    </row>
    <row r="357" spans="1:31" s="243" customFormat="1" ht="24" hidden="1">
      <c r="A357" s="15"/>
      <c r="B357" s="247" t="s">
        <v>284</v>
      </c>
      <c r="C357" s="248">
        <v>419297</v>
      </c>
      <c r="D357" s="248">
        <v>446356</v>
      </c>
      <c r="G357" s="15"/>
      <c r="H357" s="14"/>
      <c r="I357" s="15"/>
      <c r="J357" s="15"/>
      <c r="K357" s="15"/>
      <c r="L357" s="15"/>
      <c r="M357" s="15"/>
      <c r="N357" s="15"/>
      <c r="O357" s="15"/>
      <c r="P357" s="15"/>
      <c r="Q357" s="15"/>
      <c r="R357" s="15"/>
      <c r="S357" s="15"/>
      <c r="T357" s="15"/>
      <c r="U357" s="15"/>
      <c r="V357" s="15"/>
      <c r="W357" s="15"/>
      <c r="X357" s="15"/>
      <c r="Y357" s="15"/>
      <c r="Z357" s="15"/>
      <c r="AA357" s="185"/>
      <c r="AB357" s="185"/>
      <c r="AC357" s="185"/>
      <c r="AD357" s="244"/>
      <c r="AE357" s="244"/>
    </row>
    <row r="358" spans="1:31" s="243" customFormat="1" hidden="1">
      <c r="A358" s="15"/>
      <c r="B358" s="247" t="s">
        <v>282</v>
      </c>
      <c r="C358" s="248">
        <v>201847</v>
      </c>
      <c r="D358" s="248">
        <v>210232</v>
      </c>
      <c r="G358" s="15"/>
      <c r="H358" s="14"/>
      <c r="I358" s="15"/>
      <c r="J358" s="15"/>
      <c r="K358" s="15"/>
      <c r="L358" s="15"/>
      <c r="M358" s="15"/>
      <c r="N358" s="15"/>
      <c r="O358" s="15"/>
      <c r="P358" s="15"/>
      <c r="Q358" s="15"/>
      <c r="R358" s="15"/>
      <c r="S358" s="15"/>
      <c r="T358" s="15"/>
      <c r="U358" s="15"/>
      <c r="V358" s="15"/>
      <c r="W358" s="15"/>
      <c r="X358" s="15"/>
      <c r="Y358" s="15"/>
      <c r="Z358" s="15"/>
      <c r="AA358" s="185"/>
      <c r="AB358" s="185"/>
      <c r="AC358" s="185"/>
      <c r="AD358" s="244"/>
      <c r="AE358" s="244"/>
    </row>
    <row r="359" spans="1:31" s="243" customFormat="1" hidden="1">
      <c r="A359" s="15"/>
      <c r="B359" s="247" t="s">
        <v>283</v>
      </c>
      <c r="C359" s="248">
        <v>10629</v>
      </c>
      <c r="D359" s="248">
        <v>10344</v>
      </c>
      <c r="G359" s="15"/>
      <c r="H359" s="14"/>
      <c r="I359" s="15"/>
      <c r="J359" s="15"/>
      <c r="K359" s="15"/>
      <c r="L359" s="15"/>
      <c r="M359" s="15"/>
      <c r="N359" s="15"/>
      <c r="O359" s="15"/>
      <c r="P359" s="15"/>
      <c r="Q359" s="15"/>
      <c r="R359" s="15"/>
      <c r="S359" s="15"/>
      <c r="T359" s="15"/>
      <c r="U359" s="15"/>
      <c r="V359" s="15"/>
      <c r="W359" s="15"/>
      <c r="X359" s="15"/>
      <c r="Y359" s="15"/>
      <c r="Z359" s="15"/>
      <c r="AA359" s="185"/>
      <c r="AB359" s="185"/>
      <c r="AC359" s="185"/>
      <c r="AD359" s="244"/>
      <c r="AE359" s="244"/>
    </row>
    <row r="360" spans="1:31" s="243" customFormat="1" ht="24" hidden="1">
      <c r="A360" s="15"/>
      <c r="B360" s="247" t="s">
        <v>285</v>
      </c>
      <c r="C360" s="248">
        <v>30160</v>
      </c>
      <c r="D360" s="248">
        <v>27505</v>
      </c>
      <c r="G360" s="15"/>
      <c r="H360" s="14"/>
      <c r="I360" s="15"/>
      <c r="J360" s="15"/>
      <c r="K360" s="15"/>
      <c r="L360" s="15"/>
      <c r="M360" s="15"/>
      <c r="N360" s="15"/>
      <c r="O360" s="15"/>
      <c r="P360" s="15"/>
      <c r="Q360" s="15"/>
      <c r="R360" s="15"/>
      <c r="S360" s="15"/>
      <c r="T360" s="15"/>
      <c r="U360" s="15"/>
      <c r="V360" s="15"/>
      <c r="W360" s="15"/>
      <c r="X360" s="15"/>
      <c r="Y360" s="15"/>
      <c r="Z360" s="15"/>
      <c r="AA360" s="185"/>
      <c r="AB360" s="185"/>
      <c r="AC360" s="185"/>
      <c r="AD360" s="244"/>
      <c r="AE360" s="244"/>
    </row>
    <row r="361" spans="1:31" s="243" customFormat="1" ht="24" hidden="1">
      <c r="A361" s="15"/>
      <c r="B361" s="251" t="s">
        <v>335</v>
      </c>
      <c r="C361" s="248">
        <f>SUM(C362:C365)</f>
        <v>1414228</v>
      </c>
      <c r="D361" s="248">
        <f>SUM(D362:D365)</f>
        <v>1395325</v>
      </c>
      <c r="G361" s="15"/>
      <c r="H361" s="14"/>
      <c r="I361" s="15"/>
      <c r="J361" s="15"/>
      <c r="K361" s="15"/>
      <c r="L361" s="15"/>
      <c r="M361" s="15"/>
      <c r="N361" s="15"/>
      <c r="O361" s="15"/>
      <c r="P361" s="15"/>
      <c r="Q361" s="15"/>
      <c r="R361" s="15"/>
      <c r="S361" s="15"/>
      <c r="T361" s="15"/>
      <c r="U361" s="15"/>
      <c r="V361" s="15"/>
      <c r="W361" s="15"/>
      <c r="X361" s="15"/>
      <c r="Y361" s="15"/>
      <c r="Z361" s="15"/>
      <c r="AA361" s="185"/>
      <c r="AB361" s="185"/>
      <c r="AC361" s="185"/>
      <c r="AD361" s="244"/>
      <c r="AE361" s="244"/>
    </row>
    <row r="362" spans="1:31" s="243" customFormat="1" ht="24" hidden="1">
      <c r="A362" s="15"/>
      <c r="B362" s="247" t="s">
        <v>284</v>
      </c>
      <c r="C362" s="248">
        <v>1052256</v>
      </c>
      <c r="D362" s="248">
        <v>1125168</v>
      </c>
      <c r="G362" s="15"/>
      <c r="H362" s="14"/>
      <c r="I362" s="15"/>
      <c r="J362" s="15"/>
      <c r="K362" s="15"/>
      <c r="L362" s="15"/>
      <c r="M362" s="15"/>
      <c r="N362" s="15"/>
      <c r="O362" s="15"/>
      <c r="P362" s="15"/>
      <c r="Q362" s="15"/>
      <c r="R362" s="15"/>
      <c r="S362" s="15"/>
      <c r="T362" s="15"/>
      <c r="U362" s="15"/>
      <c r="V362" s="15"/>
      <c r="W362" s="15"/>
      <c r="X362" s="15"/>
      <c r="Y362" s="15"/>
      <c r="Z362" s="15"/>
      <c r="AA362" s="185"/>
      <c r="AB362" s="185"/>
      <c r="AC362" s="185"/>
      <c r="AD362" s="244"/>
      <c r="AE362" s="244"/>
    </row>
    <row r="363" spans="1:31" s="243" customFormat="1" hidden="1">
      <c r="A363" s="15"/>
      <c r="B363" s="247" t="s">
        <v>282</v>
      </c>
      <c r="C363" s="248">
        <v>263902</v>
      </c>
      <c r="D363" s="248">
        <v>236764</v>
      </c>
      <c r="G363" s="15"/>
      <c r="H363" s="14"/>
      <c r="I363" s="15"/>
      <c r="J363" s="15"/>
      <c r="K363" s="15"/>
      <c r="L363" s="15"/>
      <c r="M363" s="15"/>
      <c r="N363" s="15"/>
      <c r="O363" s="15"/>
      <c r="P363" s="15"/>
      <c r="Q363" s="15"/>
      <c r="R363" s="15"/>
      <c r="S363" s="15"/>
      <c r="T363" s="15"/>
      <c r="U363" s="15"/>
      <c r="V363" s="15"/>
      <c r="W363" s="15"/>
      <c r="X363" s="15"/>
      <c r="Y363" s="15"/>
      <c r="Z363" s="15"/>
      <c r="AA363" s="185"/>
      <c r="AB363" s="185"/>
      <c r="AC363" s="185"/>
      <c r="AD363" s="244"/>
      <c r="AE363" s="244"/>
    </row>
    <row r="364" spans="1:31" s="243" customFormat="1" hidden="1">
      <c r="A364" s="15"/>
      <c r="B364" s="247" t="s">
        <v>283</v>
      </c>
      <c r="C364" s="248">
        <v>15239</v>
      </c>
      <c r="D364" s="248">
        <v>11491</v>
      </c>
      <c r="G364" s="15"/>
      <c r="H364" s="14"/>
      <c r="I364" s="15"/>
      <c r="J364" s="15"/>
      <c r="K364" s="15"/>
      <c r="L364" s="15"/>
      <c r="M364" s="15"/>
      <c r="N364" s="15"/>
      <c r="O364" s="15"/>
      <c r="P364" s="15"/>
      <c r="Q364" s="15"/>
      <c r="R364" s="15"/>
      <c r="S364" s="15"/>
      <c r="T364" s="15"/>
      <c r="U364" s="15"/>
      <c r="V364" s="15"/>
      <c r="W364" s="15"/>
      <c r="X364" s="15"/>
      <c r="Y364" s="15"/>
      <c r="Z364" s="15"/>
      <c r="AA364" s="185"/>
      <c r="AB364" s="185"/>
      <c r="AC364" s="185"/>
      <c r="AD364" s="244"/>
      <c r="AE364" s="244"/>
    </row>
    <row r="365" spans="1:31" s="243" customFormat="1" ht="24" hidden="1">
      <c r="A365" s="15"/>
      <c r="B365" s="247" t="s">
        <v>285</v>
      </c>
      <c r="C365" s="248">
        <v>82831</v>
      </c>
      <c r="D365" s="248">
        <v>21902</v>
      </c>
      <c r="G365" s="15"/>
      <c r="H365" s="14"/>
      <c r="I365" s="15"/>
      <c r="J365" s="15"/>
      <c r="K365" s="15"/>
      <c r="L365" s="15"/>
      <c r="M365" s="15"/>
      <c r="N365" s="15"/>
      <c r="O365" s="15"/>
      <c r="P365" s="15"/>
      <c r="Q365" s="15"/>
      <c r="R365" s="15"/>
      <c r="S365" s="15"/>
      <c r="T365" s="15"/>
      <c r="U365" s="15"/>
      <c r="V365" s="15"/>
      <c r="W365" s="15"/>
      <c r="X365" s="15"/>
      <c r="Y365" s="15"/>
      <c r="Z365" s="15"/>
      <c r="AA365" s="185"/>
      <c r="AB365" s="185"/>
      <c r="AC365" s="185"/>
      <c r="AD365" s="244"/>
      <c r="AE365" s="244"/>
    </row>
    <row r="366" spans="1:31" s="243" customFormat="1" ht="24" hidden="1">
      <c r="A366" s="15"/>
      <c r="B366" s="251" t="s">
        <v>336</v>
      </c>
      <c r="C366" s="248">
        <f>SUM(C367:C370)</f>
        <v>1643883</v>
      </c>
      <c r="D366" s="248">
        <f>SUM(D367:D370)</f>
        <v>1140462</v>
      </c>
      <c r="G366" s="15"/>
      <c r="H366" s="14"/>
      <c r="I366" s="15"/>
      <c r="J366" s="15"/>
      <c r="K366" s="15"/>
      <c r="L366" s="15"/>
      <c r="M366" s="15"/>
      <c r="N366" s="15"/>
      <c r="O366" s="15"/>
      <c r="P366" s="15"/>
      <c r="Q366" s="15"/>
      <c r="R366" s="15"/>
      <c r="S366" s="15"/>
      <c r="T366" s="15"/>
      <c r="U366" s="15"/>
      <c r="V366" s="15"/>
      <c r="W366" s="15"/>
      <c r="X366" s="15"/>
      <c r="Y366" s="15"/>
      <c r="Z366" s="15"/>
      <c r="AA366" s="185"/>
      <c r="AB366" s="185"/>
      <c r="AC366" s="185"/>
      <c r="AD366" s="244"/>
      <c r="AE366" s="244"/>
    </row>
    <row r="367" spans="1:31" s="243" customFormat="1" ht="24" hidden="1">
      <c r="A367" s="15"/>
      <c r="B367" s="247" t="s">
        <v>284</v>
      </c>
      <c r="C367" s="248">
        <v>809434</v>
      </c>
      <c r="D367" s="248">
        <v>858051</v>
      </c>
      <c r="G367" s="15"/>
      <c r="H367" s="14"/>
      <c r="I367" s="15"/>
      <c r="J367" s="15"/>
      <c r="K367" s="15"/>
      <c r="L367" s="15"/>
      <c r="M367" s="15"/>
      <c r="N367" s="15"/>
      <c r="O367" s="15"/>
      <c r="P367" s="15"/>
      <c r="Q367" s="15"/>
      <c r="R367" s="15"/>
      <c r="S367" s="15"/>
      <c r="T367" s="15"/>
      <c r="U367" s="15"/>
      <c r="V367" s="15"/>
      <c r="W367" s="15"/>
      <c r="X367" s="15"/>
      <c r="Y367" s="15"/>
      <c r="Z367" s="15"/>
      <c r="AA367" s="185"/>
      <c r="AB367" s="185"/>
      <c r="AC367" s="185"/>
      <c r="AD367" s="244"/>
      <c r="AE367" s="244"/>
    </row>
    <row r="368" spans="1:31" s="243" customFormat="1" hidden="1">
      <c r="A368" s="15"/>
      <c r="B368" s="247" t="s">
        <v>282</v>
      </c>
      <c r="C368" s="248">
        <v>657765</v>
      </c>
      <c r="D368" s="248">
        <v>203055</v>
      </c>
      <c r="G368" s="15"/>
      <c r="H368" s="14"/>
      <c r="I368" s="15"/>
      <c r="J368" s="15"/>
      <c r="K368" s="15"/>
      <c r="L368" s="15"/>
      <c r="M368" s="15"/>
      <c r="N368" s="15"/>
      <c r="O368" s="15"/>
      <c r="P368" s="15"/>
      <c r="Q368" s="15"/>
      <c r="R368" s="15"/>
      <c r="S368" s="15"/>
      <c r="T368" s="15"/>
      <c r="U368" s="15"/>
      <c r="V368" s="15"/>
      <c r="W368" s="15"/>
      <c r="X368" s="15"/>
      <c r="Y368" s="15"/>
      <c r="Z368" s="15"/>
      <c r="AA368" s="185"/>
      <c r="AB368" s="185"/>
      <c r="AC368" s="185"/>
      <c r="AD368" s="244"/>
      <c r="AE368" s="244"/>
    </row>
    <row r="369" spans="1:31" s="243" customFormat="1" hidden="1">
      <c r="A369" s="15"/>
      <c r="B369" s="247" t="s">
        <v>283</v>
      </c>
      <c r="C369" s="248">
        <v>28804</v>
      </c>
      <c r="D369" s="248">
        <v>11476</v>
      </c>
      <c r="G369" s="15"/>
      <c r="H369" s="14"/>
      <c r="I369" s="15"/>
      <c r="J369" s="15"/>
      <c r="K369" s="15"/>
      <c r="L369" s="15"/>
      <c r="M369" s="15"/>
      <c r="N369" s="15"/>
      <c r="O369" s="15"/>
      <c r="P369" s="15"/>
      <c r="Q369" s="15"/>
      <c r="R369" s="15"/>
      <c r="S369" s="15"/>
      <c r="T369" s="15"/>
      <c r="U369" s="15"/>
      <c r="V369" s="15"/>
      <c r="W369" s="15"/>
      <c r="X369" s="15"/>
      <c r="Y369" s="15"/>
      <c r="Z369" s="15"/>
      <c r="AA369" s="185"/>
      <c r="AB369" s="185"/>
      <c r="AC369" s="185"/>
      <c r="AD369" s="244"/>
      <c r="AE369" s="244"/>
    </row>
    <row r="370" spans="1:31" s="243" customFormat="1" ht="24" hidden="1">
      <c r="A370" s="15"/>
      <c r="B370" s="247" t="s">
        <v>285</v>
      </c>
      <c r="C370" s="248">
        <v>147880</v>
      </c>
      <c r="D370" s="248">
        <v>67880</v>
      </c>
      <c r="G370" s="15"/>
      <c r="H370" s="14"/>
      <c r="I370" s="15"/>
      <c r="J370" s="15"/>
      <c r="K370" s="15"/>
      <c r="L370" s="15"/>
      <c r="M370" s="15"/>
      <c r="N370" s="15"/>
      <c r="O370" s="15"/>
      <c r="P370" s="15"/>
      <c r="Q370" s="15"/>
      <c r="R370" s="15"/>
      <c r="S370" s="15"/>
      <c r="T370" s="15"/>
      <c r="U370" s="15"/>
      <c r="V370" s="15"/>
      <c r="W370" s="15"/>
      <c r="X370" s="15"/>
      <c r="Y370" s="15"/>
      <c r="Z370" s="15"/>
      <c r="AA370" s="185"/>
      <c r="AB370" s="185"/>
      <c r="AC370" s="185"/>
      <c r="AD370" s="244"/>
      <c r="AE370" s="244"/>
    </row>
    <row r="371" spans="1:31" s="243" customFormat="1" ht="24" hidden="1">
      <c r="A371" s="15"/>
      <c r="B371" s="251" t="s">
        <v>337</v>
      </c>
      <c r="C371" s="248">
        <f>SUM(C372:C375)</f>
        <v>594615</v>
      </c>
      <c r="D371" s="248">
        <f>SUM(D372:D375)</f>
        <v>552863</v>
      </c>
      <c r="G371" s="15"/>
      <c r="H371" s="14"/>
      <c r="I371" s="15"/>
      <c r="J371" s="15"/>
      <c r="K371" s="15"/>
      <c r="L371" s="15"/>
      <c r="M371" s="15"/>
      <c r="N371" s="15"/>
      <c r="O371" s="15"/>
      <c r="P371" s="15"/>
      <c r="Q371" s="15"/>
      <c r="R371" s="15"/>
      <c r="S371" s="15"/>
      <c r="T371" s="15"/>
      <c r="U371" s="15"/>
      <c r="V371" s="15"/>
      <c r="W371" s="15"/>
      <c r="X371" s="15"/>
      <c r="Y371" s="15"/>
      <c r="Z371" s="15"/>
      <c r="AA371" s="185"/>
      <c r="AB371" s="185"/>
      <c r="AC371" s="185"/>
      <c r="AD371" s="244"/>
      <c r="AE371" s="244"/>
    </row>
    <row r="372" spans="1:31" s="243" customFormat="1" ht="24" hidden="1">
      <c r="A372" s="15"/>
      <c r="B372" s="247" t="s">
        <v>284</v>
      </c>
      <c r="C372" s="248">
        <v>405530</v>
      </c>
      <c r="D372" s="248">
        <v>416483</v>
      </c>
      <c r="G372" s="15"/>
      <c r="H372" s="14"/>
      <c r="I372" s="15"/>
      <c r="J372" s="15"/>
      <c r="K372" s="15"/>
      <c r="L372" s="15"/>
      <c r="M372" s="15"/>
      <c r="N372" s="15"/>
      <c r="O372" s="15"/>
      <c r="P372" s="15"/>
      <c r="Q372" s="15"/>
      <c r="R372" s="15"/>
      <c r="S372" s="15"/>
      <c r="T372" s="15"/>
      <c r="U372" s="15"/>
      <c r="V372" s="15"/>
      <c r="W372" s="15"/>
      <c r="X372" s="15"/>
      <c r="Y372" s="15"/>
      <c r="Z372" s="15"/>
      <c r="AA372" s="185"/>
      <c r="AB372" s="185"/>
      <c r="AC372" s="185"/>
      <c r="AD372" s="244"/>
      <c r="AE372" s="244"/>
    </row>
    <row r="373" spans="1:31" s="243" customFormat="1" hidden="1">
      <c r="A373" s="15"/>
      <c r="B373" s="247" t="s">
        <v>282</v>
      </c>
      <c r="C373" s="248">
        <v>161429</v>
      </c>
      <c r="D373" s="248">
        <v>118839</v>
      </c>
      <c r="G373" s="15"/>
      <c r="H373" s="14"/>
      <c r="I373" s="15"/>
      <c r="J373" s="15"/>
      <c r="K373" s="15"/>
      <c r="L373" s="15"/>
      <c r="M373" s="15"/>
      <c r="N373" s="15"/>
      <c r="O373" s="15"/>
      <c r="P373" s="15"/>
      <c r="Q373" s="15"/>
      <c r="R373" s="15"/>
      <c r="S373" s="15"/>
      <c r="T373" s="15"/>
      <c r="U373" s="15"/>
      <c r="V373" s="15"/>
      <c r="W373" s="15"/>
      <c r="X373" s="15"/>
      <c r="Y373" s="15"/>
      <c r="Z373" s="15"/>
      <c r="AA373" s="185"/>
      <c r="AB373" s="185"/>
      <c r="AC373" s="185"/>
      <c r="AD373" s="244"/>
      <c r="AE373" s="244"/>
    </row>
    <row r="374" spans="1:31" s="243" customFormat="1" hidden="1">
      <c r="A374" s="15"/>
      <c r="B374" s="247" t="s">
        <v>283</v>
      </c>
      <c r="C374" s="248">
        <v>5644</v>
      </c>
      <c r="D374" s="248">
        <v>2529</v>
      </c>
      <c r="G374" s="15"/>
      <c r="H374" s="14"/>
      <c r="I374" s="15"/>
      <c r="J374" s="15"/>
      <c r="K374" s="15"/>
      <c r="L374" s="15"/>
      <c r="M374" s="15"/>
      <c r="N374" s="15"/>
      <c r="O374" s="15"/>
      <c r="P374" s="15"/>
      <c r="Q374" s="15"/>
      <c r="R374" s="15"/>
      <c r="S374" s="15"/>
      <c r="T374" s="15"/>
      <c r="U374" s="15"/>
      <c r="V374" s="15"/>
      <c r="W374" s="15"/>
      <c r="X374" s="15"/>
      <c r="Y374" s="15"/>
      <c r="Z374" s="15"/>
      <c r="AA374" s="185"/>
      <c r="AB374" s="185"/>
      <c r="AC374" s="185"/>
      <c r="AD374" s="244"/>
      <c r="AE374" s="244"/>
    </row>
    <row r="375" spans="1:31" s="243" customFormat="1" ht="24" hidden="1">
      <c r="A375" s="15"/>
      <c r="B375" s="247" t="s">
        <v>285</v>
      </c>
      <c r="C375" s="248">
        <v>22012</v>
      </c>
      <c r="D375" s="248">
        <v>15012</v>
      </c>
      <c r="G375" s="15"/>
      <c r="H375" s="14"/>
      <c r="I375" s="15"/>
      <c r="J375" s="15"/>
      <c r="K375" s="15"/>
      <c r="L375" s="15"/>
      <c r="M375" s="15"/>
      <c r="N375" s="15"/>
      <c r="O375" s="15"/>
      <c r="P375" s="15"/>
      <c r="Q375" s="15"/>
      <c r="R375" s="15"/>
      <c r="S375" s="15"/>
      <c r="T375" s="15"/>
      <c r="U375" s="15"/>
      <c r="V375" s="15"/>
      <c r="W375" s="15"/>
      <c r="X375" s="15"/>
      <c r="Y375" s="15"/>
      <c r="Z375" s="15"/>
      <c r="AA375" s="185"/>
      <c r="AB375" s="185"/>
      <c r="AC375" s="185"/>
      <c r="AD375" s="244"/>
      <c r="AE375" s="244"/>
    </row>
    <row r="376" spans="1:31" s="243" customFormat="1" ht="24" hidden="1">
      <c r="A376" s="15"/>
      <c r="B376" s="251" t="s">
        <v>338</v>
      </c>
      <c r="C376" s="248">
        <f>SUM(C377:C380)</f>
        <v>801317</v>
      </c>
      <c r="D376" s="248">
        <f>SUM(D377:D380)</f>
        <v>887377</v>
      </c>
      <c r="G376" s="15"/>
      <c r="H376" s="14"/>
      <c r="I376" s="15"/>
      <c r="J376" s="15"/>
      <c r="K376" s="15"/>
      <c r="L376" s="15"/>
      <c r="M376" s="15"/>
      <c r="N376" s="15"/>
      <c r="O376" s="15"/>
      <c r="P376" s="15"/>
      <c r="Q376" s="15"/>
      <c r="R376" s="15"/>
      <c r="S376" s="15"/>
      <c r="T376" s="15"/>
      <c r="U376" s="15"/>
      <c r="V376" s="15"/>
      <c r="W376" s="15"/>
      <c r="X376" s="15"/>
      <c r="Y376" s="15"/>
      <c r="Z376" s="15"/>
      <c r="AA376" s="185"/>
      <c r="AB376" s="185"/>
      <c r="AC376" s="185"/>
      <c r="AD376" s="244"/>
      <c r="AE376" s="244"/>
    </row>
    <row r="377" spans="1:31" s="243" customFormat="1" ht="24" hidden="1">
      <c r="A377" s="15"/>
      <c r="B377" s="247" t="s">
        <v>284</v>
      </c>
      <c r="C377" s="248">
        <v>646106</v>
      </c>
      <c r="D377" s="248">
        <v>705166</v>
      </c>
      <c r="G377" s="15"/>
      <c r="H377" s="14"/>
      <c r="I377" s="15"/>
      <c r="J377" s="15"/>
      <c r="K377" s="15"/>
      <c r="L377" s="15"/>
      <c r="M377" s="15"/>
      <c r="N377" s="15"/>
      <c r="O377" s="15"/>
      <c r="P377" s="15"/>
      <c r="Q377" s="15"/>
      <c r="R377" s="15"/>
      <c r="S377" s="15"/>
      <c r="T377" s="15"/>
      <c r="U377" s="15"/>
      <c r="V377" s="15"/>
      <c r="W377" s="15"/>
      <c r="X377" s="15"/>
      <c r="Y377" s="15"/>
      <c r="Z377" s="15"/>
      <c r="AA377" s="185"/>
      <c r="AB377" s="185"/>
      <c r="AC377" s="185"/>
      <c r="AD377" s="244"/>
      <c r="AE377" s="244"/>
    </row>
    <row r="378" spans="1:31" s="243" customFormat="1" hidden="1">
      <c r="A378" s="15"/>
      <c r="B378" s="247" t="s">
        <v>282</v>
      </c>
      <c r="C378" s="248">
        <v>118045</v>
      </c>
      <c r="D378" s="248">
        <v>156103</v>
      </c>
      <c r="G378" s="15"/>
      <c r="H378" s="14"/>
      <c r="I378" s="15"/>
      <c r="J378" s="15"/>
      <c r="K378" s="15"/>
      <c r="L378" s="15"/>
      <c r="M378" s="15"/>
      <c r="N378" s="15"/>
      <c r="O378" s="15"/>
      <c r="P378" s="15"/>
      <c r="Q378" s="15"/>
      <c r="R378" s="15"/>
      <c r="S378" s="15"/>
      <c r="T378" s="15"/>
      <c r="U378" s="15"/>
      <c r="V378" s="15"/>
      <c r="W378" s="15"/>
      <c r="X378" s="15"/>
      <c r="Y378" s="15"/>
      <c r="Z378" s="15"/>
      <c r="AA378" s="185"/>
      <c r="AB378" s="185"/>
      <c r="AC378" s="185"/>
      <c r="AD378" s="244"/>
      <c r="AE378" s="244"/>
    </row>
    <row r="379" spans="1:31" s="243" customFormat="1" hidden="1">
      <c r="A379" s="15"/>
      <c r="B379" s="247" t="s">
        <v>283</v>
      </c>
      <c r="C379" s="248">
        <v>5270</v>
      </c>
      <c r="D379" s="248">
        <v>6108</v>
      </c>
      <c r="G379" s="15"/>
      <c r="H379" s="14"/>
      <c r="I379" s="15"/>
      <c r="J379" s="15"/>
      <c r="K379" s="15"/>
      <c r="L379" s="15"/>
      <c r="M379" s="15"/>
      <c r="N379" s="15"/>
      <c r="O379" s="15"/>
      <c r="P379" s="15"/>
      <c r="Q379" s="15"/>
      <c r="R379" s="15"/>
      <c r="S379" s="15"/>
      <c r="T379" s="15"/>
      <c r="U379" s="15"/>
      <c r="V379" s="15"/>
      <c r="W379" s="15"/>
      <c r="X379" s="15"/>
      <c r="Y379" s="15"/>
      <c r="Z379" s="15"/>
      <c r="AA379" s="185"/>
      <c r="AB379" s="185"/>
      <c r="AC379" s="185"/>
      <c r="AD379" s="244"/>
      <c r="AE379" s="244"/>
    </row>
    <row r="380" spans="1:31" s="243" customFormat="1" ht="24" hidden="1">
      <c r="A380" s="15"/>
      <c r="B380" s="247" t="s">
        <v>285</v>
      </c>
      <c r="C380" s="248">
        <v>31896</v>
      </c>
      <c r="D380" s="248">
        <v>20000</v>
      </c>
      <c r="G380" s="15"/>
      <c r="H380" s="14"/>
      <c r="I380" s="15"/>
      <c r="J380" s="15"/>
      <c r="K380" s="15"/>
      <c r="L380" s="15"/>
      <c r="M380" s="15"/>
      <c r="N380" s="15"/>
      <c r="O380" s="15"/>
      <c r="P380" s="15"/>
      <c r="Q380" s="15"/>
      <c r="R380" s="15"/>
      <c r="S380" s="15"/>
      <c r="T380" s="15"/>
      <c r="U380" s="15"/>
      <c r="V380" s="15"/>
      <c r="W380" s="15"/>
      <c r="X380" s="15"/>
      <c r="Y380" s="15"/>
      <c r="Z380" s="15"/>
      <c r="AA380" s="185"/>
      <c r="AB380" s="185"/>
      <c r="AC380" s="185"/>
      <c r="AD380" s="244"/>
      <c r="AE380" s="244"/>
    </row>
    <row r="381" spans="1:31" s="243" customFormat="1" ht="36" hidden="1">
      <c r="A381" s="15"/>
      <c r="B381" s="251" t="s">
        <v>339</v>
      </c>
      <c r="C381" s="248">
        <f>SUM(C382:C385)</f>
        <v>725628</v>
      </c>
      <c r="D381" s="248">
        <f>SUM(D382:D385)</f>
        <v>750955</v>
      </c>
      <c r="G381" s="15"/>
      <c r="H381" s="14"/>
      <c r="I381" s="15"/>
      <c r="J381" s="15"/>
      <c r="K381" s="15"/>
      <c r="L381" s="15"/>
      <c r="M381" s="15"/>
      <c r="N381" s="15"/>
      <c r="O381" s="15"/>
      <c r="P381" s="15"/>
      <c r="Q381" s="15"/>
      <c r="R381" s="15"/>
      <c r="S381" s="15"/>
      <c r="T381" s="15"/>
      <c r="U381" s="15"/>
      <c r="V381" s="15"/>
      <c r="W381" s="15"/>
      <c r="X381" s="15"/>
      <c r="Y381" s="15"/>
      <c r="Z381" s="15"/>
      <c r="AA381" s="185"/>
      <c r="AB381" s="185"/>
      <c r="AC381" s="185"/>
      <c r="AD381" s="244"/>
      <c r="AE381" s="244"/>
    </row>
    <row r="382" spans="1:31" s="243" customFormat="1" ht="24" hidden="1">
      <c r="A382" s="15"/>
      <c r="B382" s="247" t="s">
        <v>284</v>
      </c>
      <c r="C382" s="248">
        <v>558481</v>
      </c>
      <c r="D382" s="248">
        <v>599209</v>
      </c>
      <c r="G382" s="15"/>
      <c r="H382" s="14"/>
      <c r="I382" s="15"/>
      <c r="J382" s="15"/>
      <c r="K382" s="15"/>
      <c r="L382" s="15"/>
      <c r="M382" s="15"/>
      <c r="N382" s="15"/>
      <c r="O382" s="15"/>
      <c r="P382" s="15"/>
      <c r="Q382" s="15"/>
      <c r="R382" s="15"/>
      <c r="S382" s="15"/>
      <c r="T382" s="15"/>
      <c r="U382" s="15"/>
      <c r="V382" s="15"/>
      <c r="W382" s="15"/>
      <c r="X382" s="15"/>
      <c r="Y382" s="15"/>
      <c r="Z382" s="15"/>
      <c r="AA382" s="185"/>
      <c r="AB382" s="185"/>
      <c r="AC382" s="185"/>
      <c r="AD382" s="244"/>
      <c r="AE382" s="244"/>
    </row>
    <row r="383" spans="1:31" s="243" customFormat="1" hidden="1">
      <c r="A383" s="15"/>
      <c r="B383" s="247" t="s">
        <v>282</v>
      </c>
      <c r="C383" s="248">
        <v>140013</v>
      </c>
      <c r="D383" s="248">
        <v>133070</v>
      </c>
      <c r="G383" s="15"/>
      <c r="H383" s="14"/>
      <c r="I383" s="15"/>
      <c r="J383" s="15"/>
      <c r="K383" s="15"/>
      <c r="L383" s="15"/>
      <c r="M383" s="15"/>
      <c r="N383" s="15"/>
      <c r="O383" s="15"/>
      <c r="P383" s="15"/>
      <c r="Q383" s="15"/>
      <c r="R383" s="15"/>
      <c r="S383" s="15"/>
      <c r="T383" s="15"/>
      <c r="U383" s="15"/>
      <c r="V383" s="15"/>
      <c r="W383" s="15"/>
      <c r="X383" s="15"/>
      <c r="Y383" s="15"/>
      <c r="Z383" s="15"/>
      <c r="AA383" s="185"/>
      <c r="AB383" s="185"/>
      <c r="AC383" s="185"/>
      <c r="AD383" s="244"/>
      <c r="AE383" s="244"/>
    </row>
    <row r="384" spans="1:31" s="243" customFormat="1" hidden="1">
      <c r="A384" s="15"/>
      <c r="B384" s="247" t="s">
        <v>283</v>
      </c>
      <c r="C384" s="248">
        <v>4184</v>
      </c>
      <c r="D384" s="248">
        <v>3676</v>
      </c>
      <c r="G384" s="15"/>
      <c r="H384" s="14"/>
      <c r="I384" s="15"/>
      <c r="J384" s="15"/>
      <c r="K384" s="15"/>
      <c r="L384" s="15"/>
      <c r="M384" s="15"/>
      <c r="N384" s="15"/>
      <c r="O384" s="15"/>
      <c r="P384" s="15"/>
      <c r="Q384" s="15"/>
      <c r="R384" s="15"/>
      <c r="S384" s="15"/>
      <c r="T384" s="15"/>
      <c r="U384" s="15"/>
      <c r="V384" s="15"/>
      <c r="W384" s="15"/>
      <c r="X384" s="15"/>
      <c r="Y384" s="15"/>
      <c r="Z384" s="15"/>
      <c r="AA384" s="185"/>
      <c r="AB384" s="185"/>
      <c r="AC384" s="185"/>
      <c r="AD384" s="244"/>
      <c r="AE384" s="244"/>
    </row>
    <row r="385" spans="1:31" s="243" customFormat="1" ht="24" hidden="1">
      <c r="A385" s="15"/>
      <c r="B385" s="247" t="s">
        <v>285</v>
      </c>
      <c r="C385" s="248">
        <v>22950</v>
      </c>
      <c r="D385" s="248">
        <v>15000</v>
      </c>
      <c r="G385" s="15"/>
      <c r="H385" s="14"/>
      <c r="I385" s="15"/>
      <c r="J385" s="15"/>
      <c r="K385" s="15"/>
      <c r="L385" s="15"/>
      <c r="M385" s="15"/>
      <c r="N385" s="15"/>
      <c r="O385" s="15"/>
      <c r="P385" s="15"/>
      <c r="Q385" s="15"/>
      <c r="R385" s="15"/>
      <c r="S385" s="15"/>
      <c r="T385" s="15"/>
      <c r="U385" s="15"/>
      <c r="V385" s="15"/>
      <c r="W385" s="15"/>
      <c r="X385" s="15"/>
      <c r="Y385" s="15"/>
      <c r="Z385" s="15"/>
      <c r="AA385" s="185"/>
      <c r="AB385" s="185"/>
      <c r="AC385" s="185"/>
      <c r="AD385" s="244"/>
      <c r="AE385" s="244"/>
    </row>
    <row r="386" spans="1:31" s="243" customFormat="1" ht="24" hidden="1">
      <c r="A386" s="15"/>
      <c r="B386" s="251" t="s">
        <v>340</v>
      </c>
      <c r="C386" s="248">
        <f>SUM(C387:C390)</f>
        <v>649476</v>
      </c>
      <c r="D386" s="248">
        <f>SUM(D387:D390)</f>
        <v>574713</v>
      </c>
      <c r="G386" s="15"/>
      <c r="H386" s="14"/>
      <c r="I386" s="15"/>
      <c r="J386" s="15"/>
      <c r="K386" s="15"/>
      <c r="L386" s="15"/>
      <c r="M386" s="15"/>
      <c r="N386" s="15"/>
      <c r="O386" s="15"/>
      <c r="P386" s="15"/>
      <c r="Q386" s="15"/>
      <c r="R386" s="15"/>
      <c r="S386" s="15"/>
      <c r="T386" s="15"/>
      <c r="U386" s="15"/>
      <c r="V386" s="15"/>
      <c r="W386" s="15"/>
      <c r="X386" s="15"/>
      <c r="Y386" s="15"/>
      <c r="Z386" s="15"/>
      <c r="AA386" s="185"/>
      <c r="AB386" s="185"/>
      <c r="AC386" s="185"/>
      <c r="AD386" s="244"/>
      <c r="AE386" s="244"/>
    </row>
    <row r="387" spans="1:31" s="243" customFormat="1" ht="24" hidden="1">
      <c r="A387" s="15"/>
      <c r="B387" s="247" t="s">
        <v>284</v>
      </c>
      <c r="C387" s="248">
        <v>499336</v>
      </c>
      <c r="D387" s="248">
        <v>450432</v>
      </c>
      <c r="G387" s="15"/>
      <c r="H387" s="14"/>
      <c r="I387" s="15"/>
      <c r="J387" s="15"/>
      <c r="K387" s="15"/>
      <c r="L387" s="15"/>
      <c r="M387" s="15"/>
      <c r="N387" s="15"/>
      <c r="O387" s="15"/>
      <c r="P387" s="15"/>
      <c r="Q387" s="15"/>
      <c r="R387" s="15"/>
      <c r="S387" s="15"/>
      <c r="T387" s="15"/>
      <c r="U387" s="15"/>
      <c r="V387" s="15"/>
      <c r="W387" s="15"/>
      <c r="X387" s="15"/>
      <c r="Y387" s="15"/>
      <c r="Z387" s="15"/>
      <c r="AA387" s="185"/>
      <c r="AB387" s="185"/>
      <c r="AC387" s="185"/>
      <c r="AD387" s="244"/>
      <c r="AE387" s="244"/>
    </row>
    <row r="388" spans="1:31" s="243" customFormat="1" hidden="1">
      <c r="A388" s="15"/>
      <c r="B388" s="247" t="s">
        <v>282</v>
      </c>
      <c r="C388" s="248">
        <v>129000</v>
      </c>
      <c r="D388" s="248">
        <v>109347</v>
      </c>
      <c r="G388" s="15"/>
      <c r="H388" s="14"/>
      <c r="I388" s="15"/>
      <c r="J388" s="15"/>
      <c r="K388" s="15"/>
      <c r="L388" s="15"/>
      <c r="M388" s="15"/>
      <c r="N388" s="15"/>
      <c r="O388" s="15"/>
      <c r="P388" s="15"/>
      <c r="Q388" s="15"/>
      <c r="R388" s="15"/>
      <c r="S388" s="15"/>
      <c r="T388" s="15"/>
      <c r="U388" s="15"/>
      <c r="V388" s="15"/>
      <c r="W388" s="15"/>
      <c r="X388" s="15"/>
      <c r="Y388" s="15"/>
      <c r="Z388" s="15"/>
      <c r="AA388" s="185"/>
      <c r="AB388" s="185"/>
      <c r="AC388" s="185"/>
      <c r="AD388" s="244"/>
      <c r="AE388" s="244"/>
    </row>
    <row r="389" spans="1:31" s="243" customFormat="1" hidden="1">
      <c r="A389" s="15"/>
      <c r="B389" s="247" t="s">
        <v>283</v>
      </c>
      <c r="C389" s="248">
        <v>9261</v>
      </c>
      <c r="D389" s="248">
        <v>3055</v>
      </c>
      <c r="G389" s="15"/>
      <c r="H389" s="14"/>
      <c r="I389" s="15"/>
      <c r="J389" s="15"/>
      <c r="K389" s="15"/>
      <c r="L389" s="15"/>
      <c r="M389" s="15"/>
      <c r="N389" s="15"/>
      <c r="O389" s="15"/>
      <c r="P389" s="15"/>
      <c r="Q389" s="15"/>
      <c r="R389" s="15"/>
      <c r="S389" s="15"/>
      <c r="T389" s="15"/>
      <c r="U389" s="15"/>
      <c r="V389" s="15"/>
      <c r="W389" s="15"/>
      <c r="X389" s="15"/>
      <c r="Y389" s="15"/>
      <c r="Z389" s="15"/>
      <c r="AA389" s="185"/>
      <c r="AB389" s="185"/>
      <c r="AC389" s="185"/>
      <c r="AD389" s="244"/>
      <c r="AE389" s="244"/>
    </row>
    <row r="390" spans="1:31" s="243" customFormat="1" ht="24" hidden="1">
      <c r="A390" s="15"/>
      <c r="B390" s="247" t="s">
        <v>285</v>
      </c>
      <c r="C390" s="248">
        <v>11879</v>
      </c>
      <c r="D390" s="248">
        <v>11879</v>
      </c>
      <c r="G390" s="15"/>
      <c r="H390" s="14"/>
      <c r="I390" s="15"/>
      <c r="J390" s="15"/>
      <c r="K390" s="15"/>
      <c r="L390" s="15"/>
      <c r="M390" s="15"/>
      <c r="N390" s="15"/>
      <c r="O390" s="15"/>
      <c r="P390" s="15"/>
      <c r="Q390" s="15"/>
      <c r="R390" s="15"/>
      <c r="S390" s="15"/>
      <c r="T390" s="15"/>
      <c r="U390" s="15"/>
      <c r="V390" s="15"/>
      <c r="W390" s="15"/>
      <c r="X390" s="15"/>
      <c r="Y390" s="15"/>
      <c r="Z390" s="15"/>
      <c r="AA390" s="185"/>
      <c r="AB390" s="185"/>
      <c r="AC390" s="185"/>
      <c r="AD390" s="244"/>
      <c r="AE390" s="244"/>
    </row>
    <row r="391" spans="1:31" s="243" customFormat="1" ht="24" hidden="1">
      <c r="A391" s="15"/>
      <c r="B391" s="251" t="s">
        <v>341</v>
      </c>
      <c r="C391" s="248">
        <f>SUM(C392:C395)</f>
        <v>747386</v>
      </c>
      <c r="D391" s="248">
        <f>SUM(D392:D395)</f>
        <v>807332</v>
      </c>
      <c r="G391" s="15"/>
      <c r="H391" s="14"/>
      <c r="I391" s="15"/>
      <c r="J391" s="15"/>
      <c r="K391" s="15"/>
      <c r="L391" s="15"/>
      <c r="M391" s="15"/>
      <c r="N391" s="15"/>
      <c r="O391" s="15"/>
      <c r="P391" s="15"/>
      <c r="Q391" s="15"/>
      <c r="R391" s="15"/>
      <c r="S391" s="15"/>
      <c r="T391" s="15"/>
      <c r="U391" s="15"/>
      <c r="V391" s="15"/>
      <c r="W391" s="15"/>
      <c r="X391" s="15"/>
      <c r="Y391" s="15"/>
      <c r="Z391" s="15"/>
      <c r="AA391" s="185"/>
      <c r="AB391" s="185"/>
      <c r="AC391" s="185"/>
      <c r="AD391" s="244"/>
      <c r="AE391" s="244"/>
    </row>
    <row r="392" spans="1:31" s="243" customFormat="1" ht="24" hidden="1">
      <c r="A392" s="15"/>
      <c r="B392" s="247" t="s">
        <v>284</v>
      </c>
      <c r="C392" s="248">
        <v>565367</v>
      </c>
      <c r="D392" s="248">
        <v>614470</v>
      </c>
      <c r="G392" s="15"/>
      <c r="H392" s="14"/>
      <c r="I392" s="15"/>
      <c r="J392" s="15"/>
      <c r="K392" s="15"/>
      <c r="L392" s="15"/>
      <c r="M392" s="15"/>
      <c r="N392" s="15"/>
      <c r="O392" s="15"/>
      <c r="P392" s="15"/>
      <c r="Q392" s="15"/>
      <c r="R392" s="15"/>
      <c r="S392" s="15"/>
      <c r="T392" s="15"/>
      <c r="U392" s="15"/>
      <c r="V392" s="15"/>
      <c r="W392" s="15"/>
      <c r="X392" s="15"/>
      <c r="Y392" s="15"/>
      <c r="Z392" s="15"/>
      <c r="AA392" s="185"/>
      <c r="AB392" s="185"/>
      <c r="AC392" s="185"/>
      <c r="AD392" s="244"/>
      <c r="AE392" s="244"/>
    </row>
    <row r="393" spans="1:31" s="243" customFormat="1" hidden="1">
      <c r="A393" s="15"/>
      <c r="B393" s="247" t="s">
        <v>282</v>
      </c>
      <c r="C393" s="248">
        <v>146793</v>
      </c>
      <c r="D393" s="248">
        <v>162837</v>
      </c>
      <c r="G393" s="15"/>
      <c r="H393" s="14"/>
      <c r="I393" s="15"/>
      <c r="J393" s="15"/>
      <c r="K393" s="15"/>
      <c r="L393" s="15"/>
      <c r="M393" s="15"/>
      <c r="N393" s="15"/>
      <c r="O393" s="15"/>
      <c r="P393" s="15"/>
      <c r="Q393" s="15"/>
      <c r="R393" s="15"/>
      <c r="S393" s="15"/>
      <c r="T393" s="15"/>
      <c r="U393" s="15"/>
      <c r="V393" s="15"/>
      <c r="W393" s="15"/>
      <c r="X393" s="15"/>
      <c r="Y393" s="15"/>
      <c r="Z393" s="15"/>
      <c r="AA393" s="185"/>
      <c r="AB393" s="185"/>
      <c r="AC393" s="185"/>
      <c r="AD393" s="244"/>
      <c r="AE393" s="244"/>
    </row>
    <row r="394" spans="1:31" s="243" customFormat="1" hidden="1">
      <c r="A394" s="15"/>
      <c r="B394" s="247" t="s">
        <v>283</v>
      </c>
      <c r="C394" s="248">
        <v>8294</v>
      </c>
      <c r="D394" s="248">
        <v>9218</v>
      </c>
      <c r="G394" s="15"/>
      <c r="H394" s="14"/>
      <c r="I394" s="15"/>
      <c r="J394" s="15"/>
      <c r="K394" s="15"/>
      <c r="L394" s="15"/>
      <c r="M394" s="15"/>
      <c r="N394" s="15"/>
      <c r="O394" s="15"/>
      <c r="P394" s="15"/>
      <c r="Q394" s="15"/>
      <c r="R394" s="15"/>
      <c r="S394" s="15"/>
      <c r="T394" s="15"/>
      <c r="U394" s="15"/>
      <c r="V394" s="15"/>
      <c r="W394" s="15"/>
      <c r="X394" s="15"/>
      <c r="Y394" s="15"/>
      <c r="Z394" s="15"/>
      <c r="AA394" s="185"/>
      <c r="AB394" s="185"/>
      <c r="AC394" s="185"/>
      <c r="AD394" s="244"/>
      <c r="AE394" s="244"/>
    </row>
    <row r="395" spans="1:31" s="243" customFormat="1" ht="24" hidden="1">
      <c r="A395" s="15"/>
      <c r="B395" s="247" t="s">
        <v>285</v>
      </c>
      <c r="C395" s="248">
        <v>26932</v>
      </c>
      <c r="D395" s="248">
        <v>20807</v>
      </c>
      <c r="G395" s="15"/>
      <c r="H395" s="14"/>
      <c r="I395" s="15"/>
      <c r="J395" s="15"/>
      <c r="K395" s="15"/>
      <c r="L395" s="15"/>
      <c r="M395" s="15"/>
      <c r="N395" s="15"/>
      <c r="O395" s="15"/>
      <c r="P395" s="15"/>
      <c r="Q395" s="15"/>
      <c r="R395" s="15"/>
      <c r="S395" s="15"/>
      <c r="T395" s="15"/>
      <c r="U395" s="15"/>
      <c r="V395" s="15"/>
      <c r="W395" s="15"/>
      <c r="X395" s="15"/>
      <c r="Y395" s="15"/>
      <c r="Z395" s="15"/>
      <c r="AA395" s="185"/>
      <c r="AB395" s="185"/>
      <c r="AC395" s="185"/>
      <c r="AD395" s="244"/>
      <c r="AE395" s="244"/>
    </row>
    <row r="396" spans="1:31" s="243" customFormat="1" ht="24" hidden="1">
      <c r="A396" s="15"/>
      <c r="B396" s="251" t="s">
        <v>342</v>
      </c>
      <c r="C396" s="248">
        <f>SUM(C397:C400)</f>
        <v>731771</v>
      </c>
      <c r="D396" s="248">
        <f>SUM(D397:D400)</f>
        <v>723275</v>
      </c>
      <c r="G396" s="15"/>
      <c r="H396" s="14"/>
      <c r="I396" s="15"/>
      <c r="J396" s="15"/>
      <c r="K396" s="15"/>
      <c r="L396" s="15"/>
      <c r="M396" s="15"/>
      <c r="N396" s="15"/>
      <c r="O396" s="15"/>
      <c r="P396" s="15"/>
      <c r="Q396" s="15"/>
      <c r="R396" s="15"/>
      <c r="S396" s="15"/>
      <c r="T396" s="15"/>
      <c r="U396" s="15"/>
      <c r="V396" s="15"/>
      <c r="W396" s="15"/>
      <c r="X396" s="15"/>
      <c r="Y396" s="15"/>
      <c r="Z396" s="15"/>
      <c r="AA396" s="185"/>
      <c r="AB396" s="185"/>
      <c r="AC396" s="185"/>
      <c r="AD396" s="244"/>
      <c r="AE396" s="244"/>
    </row>
    <row r="397" spans="1:31" s="243" customFormat="1" ht="24" hidden="1">
      <c r="A397" s="15"/>
      <c r="B397" s="247" t="s">
        <v>284</v>
      </c>
      <c r="C397" s="248">
        <v>536709</v>
      </c>
      <c r="D397" s="248">
        <v>535229</v>
      </c>
      <c r="G397" s="15"/>
      <c r="H397" s="14"/>
      <c r="I397" s="15"/>
      <c r="J397" s="15"/>
      <c r="K397" s="15"/>
      <c r="L397" s="15"/>
      <c r="M397" s="15"/>
      <c r="N397" s="15"/>
      <c r="O397" s="15"/>
      <c r="P397" s="15"/>
      <c r="Q397" s="15"/>
      <c r="R397" s="15"/>
      <c r="S397" s="15"/>
      <c r="T397" s="15"/>
      <c r="U397" s="15"/>
      <c r="V397" s="15"/>
      <c r="W397" s="15"/>
      <c r="X397" s="15"/>
      <c r="Y397" s="15"/>
      <c r="Z397" s="15"/>
      <c r="AA397" s="185"/>
      <c r="AB397" s="185"/>
      <c r="AC397" s="185"/>
      <c r="AD397" s="244"/>
      <c r="AE397" s="244"/>
    </row>
    <row r="398" spans="1:31" s="243" customFormat="1" hidden="1">
      <c r="A398" s="15"/>
      <c r="B398" s="247" t="s">
        <v>282</v>
      </c>
      <c r="C398" s="248">
        <v>156735</v>
      </c>
      <c r="D398" s="248">
        <v>161299</v>
      </c>
      <c r="G398" s="15"/>
      <c r="H398" s="14"/>
      <c r="I398" s="15"/>
      <c r="J398" s="15"/>
      <c r="K398" s="15"/>
      <c r="L398" s="15"/>
      <c r="M398" s="15"/>
      <c r="N398" s="15"/>
      <c r="O398" s="15"/>
      <c r="P398" s="15"/>
      <c r="Q398" s="15"/>
      <c r="R398" s="15"/>
      <c r="S398" s="15"/>
      <c r="T398" s="15"/>
      <c r="U398" s="15"/>
      <c r="V398" s="15"/>
      <c r="W398" s="15"/>
      <c r="X398" s="15"/>
      <c r="Y398" s="15"/>
      <c r="Z398" s="15"/>
      <c r="AA398" s="185"/>
      <c r="AB398" s="185"/>
      <c r="AC398" s="185"/>
      <c r="AD398" s="244"/>
      <c r="AE398" s="244"/>
    </row>
    <row r="399" spans="1:31" s="243" customFormat="1" hidden="1">
      <c r="A399" s="15"/>
      <c r="B399" s="247" t="s">
        <v>283</v>
      </c>
      <c r="C399" s="248">
        <v>10161</v>
      </c>
      <c r="D399" s="248">
        <v>5597</v>
      </c>
      <c r="G399" s="15"/>
      <c r="H399" s="14"/>
      <c r="I399" s="15"/>
      <c r="J399" s="15"/>
      <c r="K399" s="15"/>
      <c r="L399" s="15"/>
      <c r="M399" s="15"/>
      <c r="N399" s="15"/>
      <c r="O399" s="15"/>
      <c r="P399" s="15"/>
      <c r="Q399" s="15"/>
      <c r="R399" s="15"/>
      <c r="S399" s="15"/>
      <c r="T399" s="15"/>
      <c r="U399" s="15"/>
      <c r="V399" s="15"/>
      <c r="W399" s="15"/>
      <c r="X399" s="15"/>
      <c r="Y399" s="15"/>
      <c r="Z399" s="15"/>
      <c r="AA399" s="185"/>
      <c r="AB399" s="185"/>
      <c r="AC399" s="185"/>
      <c r="AD399" s="244"/>
      <c r="AE399" s="244"/>
    </row>
    <row r="400" spans="1:31" s="243" customFormat="1" ht="24" hidden="1">
      <c r="A400" s="15"/>
      <c r="B400" s="247" t="s">
        <v>285</v>
      </c>
      <c r="C400" s="248">
        <v>28166</v>
      </c>
      <c r="D400" s="248">
        <v>21150</v>
      </c>
      <c r="G400" s="15"/>
      <c r="H400" s="14"/>
      <c r="I400" s="15"/>
      <c r="J400" s="15"/>
      <c r="K400" s="15"/>
      <c r="L400" s="15"/>
      <c r="M400" s="15"/>
      <c r="N400" s="15"/>
      <c r="O400" s="15"/>
      <c r="P400" s="15"/>
      <c r="Q400" s="15"/>
      <c r="R400" s="15"/>
      <c r="S400" s="15"/>
      <c r="T400" s="15"/>
      <c r="U400" s="15"/>
      <c r="V400" s="15"/>
      <c r="W400" s="15"/>
      <c r="X400" s="15"/>
      <c r="Y400" s="15"/>
      <c r="Z400" s="15"/>
      <c r="AA400" s="185"/>
      <c r="AB400" s="185"/>
      <c r="AC400" s="185"/>
      <c r="AD400" s="244"/>
      <c r="AE400" s="244"/>
    </row>
    <row r="401" spans="1:31" s="243" customFormat="1" ht="24" hidden="1">
      <c r="A401" s="15"/>
      <c r="B401" s="251" t="s">
        <v>343</v>
      </c>
      <c r="C401" s="248">
        <f>SUM(C402:C405)</f>
        <v>1113481</v>
      </c>
      <c r="D401" s="248">
        <f>SUM(D402:D405)</f>
        <v>1170551</v>
      </c>
      <c r="G401" s="15"/>
      <c r="H401" s="14"/>
      <c r="I401" s="15"/>
      <c r="J401" s="15"/>
      <c r="K401" s="15"/>
      <c r="L401" s="15"/>
      <c r="M401" s="15"/>
      <c r="N401" s="15"/>
      <c r="O401" s="15"/>
      <c r="P401" s="15"/>
      <c r="Q401" s="15"/>
      <c r="R401" s="15"/>
      <c r="S401" s="15"/>
      <c r="T401" s="15"/>
      <c r="U401" s="15"/>
      <c r="V401" s="15"/>
      <c r="W401" s="15"/>
      <c r="X401" s="15"/>
      <c r="Y401" s="15"/>
      <c r="Z401" s="15"/>
      <c r="AA401" s="185"/>
      <c r="AB401" s="185"/>
      <c r="AC401" s="185"/>
      <c r="AD401" s="244"/>
      <c r="AE401" s="244"/>
    </row>
    <row r="402" spans="1:31" s="243" customFormat="1" ht="24" hidden="1">
      <c r="A402" s="15"/>
      <c r="B402" s="247" t="s">
        <v>284</v>
      </c>
      <c r="C402" s="248">
        <v>913003</v>
      </c>
      <c r="D402" s="248">
        <v>967343</v>
      </c>
      <c r="G402" s="15"/>
      <c r="H402" s="14"/>
      <c r="I402" s="15"/>
      <c r="J402" s="15"/>
      <c r="K402" s="15"/>
      <c r="L402" s="15"/>
      <c r="M402" s="15"/>
      <c r="N402" s="15"/>
      <c r="O402" s="15"/>
      <c r="P402" s="15"/>
      <c r="Q402" s="15"/>
      <c r="R402" s="15"/>
      <c r="S402" s="15"/>
      <c r="T402" s="15"/>
      <c r="U402" s="15"/>
      <c r="V402" s="15"/>
      <c r="W402" s="15"/>
      <c r="X402" s="15"/>
      <c r="Y402" s="15"/>
      <c r="Z402" s="15"/>
      <c r="AA402" s="185"/>
      <c r="AB402" s="185"/>
      <c r="AC402" s="185"/>
      <c r="AD402" s="244"/>
      <c r="AE402" s="244"/>
    </row>
    <row r="403" spans="1:31" s="243" customFormat="1" hidden="1">
      <c r="A403" s="15"/>
      <c r="B403" s="247" t="s">
        <v>282</v>
      </c>
      <c r="C403" s="248">
        <v>166379</v>
      </c>
      <c r="D403" s="248">
        <v>179844</v>
      </c>
      <c r="G403" s="15"/>
      <c r="H403" s="14"/>
      <c r="I403" s="15"/>
      <c r="J403" s="15"/>
      <c r="K403" s="15"/>
      <c r="L403" s="15"/>
      <c r="M403" s="15"/>
      <c r="N403" s="15"/>
      <c r="O403" s="15"/>
      <c r="P403" s="15"/>
      <c r="Q403" s="15"/>
      <c r="R403" s="15"/>
      <c r="S403" s="15"/>
      <c r="T403" s="15"/>
      <c r="U403" s="15"/>
      <c r="V403" s="15"/>
      <c r="W403" s="15"/>
      <c r="X403" s="15"/>
      <c r="Y403" s="15"/>
      <c r="Z403" s="15"/>
      <c r="AA403" s="185"/>
      <c r="AB403" s="185"/>
      <c r="AC403" s="185"/>
      <c r="AD403" s="244"/>
      <c r="AE403" s="244"/>
    </row>
    <row r="404" spans="1:31" s="243" customFormat="1" hidden="1">
      <c r="A404" s="15"/>
      <c r="B404" s="247" t="s">
        <v>283</v>
      </c>
      <c r="C404" s="248">
        <v>7224</v>
      </c>
      <c r="D404" s="248">
        <v>7489</v>
      </c>
      <c r="G404" s="15"/>
      <c r="H404" s="14"/>
      <c r="I404" s="15"/>
      <c r="J404" s="15"/>
      <c r="K404" s="15"/>
      <c r="L404" s="15"/>
      <c r="M404" s="15"/>
      <c r="N404" s="15"/>
      <c r="O404" s="15"/>
      <c r="P404" s="15"/>
      <c r="Q404" s="15"/>
      <c r="R404" s="15"/>
      <c r="S404" s="15"/>
      <c r="T404" s="15"/>
      <c r="U404" s="15"/>
      <c r="V404" s="15"/>
      <c r="W404" s="15"/>
      <c r="X404" s="15"/>
      <c r="Y404" s="15"/>
      <c r="Z404" s="15"/>
      <c r="AA404" s="185"/>
      <c r="AB404" s="185"/>
      <c r="AC404" s="185"/>
      <c r="AD404" s="244"/>
      <c r="AE404" s="244"/>
    </row>
    <row r="405" spans="1:31" s="243" customFormat="1" ht="24" hidden="1">
      <c r="A405" s="15"/>
      <c r="B405" s="247" t="s">
        <v>285</v>
      </c>
      <c r="C405" s="248">
        <v>26875</v>
      </c>
      <c r="D405" s="248">
        <v>15875</v>
      </c>
      <c r="G405" s="15"/>
      <c r="H405" s="14"/>
      <c r="I405" s="15"/>
      <c r="J405" s="15"/>
      <c r="K405" s="15"/>
      <c r="L405" s="15"/>
      <c r="M405" s="15"/>
      <c r="N405" s="15"/>
      <c r="O405" s="15"/>
      <c r="P405" s="15"/>
      <c r="Q405" s="15"/>
      <c r="R405" s="15"/>
      <c r="S405" s="15"/>
      <c r="T405" s="15"/>
      <c r="U405" s="15"/>
      <c r="V405" s="15"/>
      <c r="W405" s="15"/>
      <c r="X405" s="15"/>
      <c r="Y405" s="15"/>
      <c r="Z405" s="15"/>
      <c r="AA405" s="185"/>
      <c r="AB405" s="185"/>
      <c r="AC405" s="185"/>
      <c r="AD405" s="244"/>
      <c r="AE405" s="244"/>
    </row>
    <row r="406" spans="1:31" s="243" customFormat="1" ht="24" hidden="1">
      <c r="A406" s="15"/>
      <c r="B406" s="251" t="s">
        <v>344</v>
      </c>
      <c r="C406" s="248">
        <f>SUM(C407:C410)</f>
        <v>848173</v>
      </c>
      <c r="D406" s="248">
        <f>SUM(D407:D410)</f>
        <v>893053</v>
      </c>
      <c r="G406" s="15"/>
      <c r="H406" s="14"/>
      <c r="I406" s="15"/>
      <c r="J406" s="15"/>
      <c r="K406" s="15"/>
      <c r="L406" s="15"/>
      <c r="M406" s="15"/>
      <c r="N406" s="15"/>
      <c r="O406" s="15"/>
      <c r="P406" s="15"/>
      <c r="Q406" s="15"/>
      <c r="R406" s="15"/>
      <c r="S406" s="15"/>
      <c r="T406" s="15"/>
      <c r="U406" s="15"/>
      <c r="V406" s="15"/>
      <c r="W406" s="15"/>
      <c r="X406" s="15"/>
      <c r="Y406" s="15"/>
      <c r="Z406" s="15"/>
      <c r="AA406" s="185"/>
      <c r="AB406" s="185"/>
      <c r="AC406" s="185"/>
      <c r="AD406" s="244"/>
      <c r="AE406" s="244"/>
    </row>
    <row r="407" spans="1:31" s="243" customFormat="1" ht="24" hidden="1">
      <c r="A407" s="15"/>
      <c r="B407" s="247" t="s">
        <v>284</v>
      </c>
      <c r="C407" s="248">
        <v>681549</v>
      </c>
      <c r="D407" s="248">
        <v>728165</v>
      </c>
      <c r="G407" s="15"/>
      <c r="H407" s="14"/>
      <c r="I407" s="15"/>
      <c r="J407" s="15"/>
      <c r="K407" s="15"/>
      <c r="L407" s="15"/>
      <c r="M407" s="15"/>
      <c r="N407" s="15"/>
      <c r="O407" s="15"/>
      <c r="P407" s="15"/>
      <c r="Q407" s="15"/>
      <c r="R407" s="15"/>
      <c r="S407" s="15"/>
      <c r="T407" s="15"/>
      <c r="U407" s="15"/>
      <c r="V407" s="15"/>
      <c r="W407" s="15"/>
      <c r="X407" s="15"/>
      <c r="Y407" s="15"/>
      <c r="Z407" s="15"/>
      <c r="AA407" s="185"/>
      <c r="AB407" s="185"/>
      <c r="AC407" s="185"/>
      <c r="AD407" s="244"/>
      <c r="AE407" s="244"/>
    </row>
    <row r="408" spans="1:31" s="243" customFormat="1" hidden="1">
      <c r="A408" s="15"/>
      <c r="B408" s="247" t="s">
        <v>282</v>
      </c>
      <c r="C408" s="248">
        <v>143837</v>
      </c>
      <c r="D408" s="248">
        <v>149886</v>
      </c>
      <c r="G408" s="15"/>
      <c r="H408" s="14"/>
      <c r="I408" s="15"/>
      <c r="J408" s="15"/>
      <c r="K408" s="15"/>
      <c r="L408" s="15"/>
      <c r="M408" s="15"/>
      <c r="N408" s="15"/>
      <c r="O408" s="15"/>
      <c r="P408" s="15"/>
      <c r="Q408" s="15"/>
      <c r="R408" s="15"/>
      <c r="S408" s="15"/>
      <c r="T408" s="15"/>
      <c r="U408" s="15"/>
      <c r="V408" s="15"/>
      <c r="W408" s="15"/>
      <c r="X408" s="15"/>
      <c r="Y408" s="15"/>
      <c r="Z408" s="15"/>
      <c r="AA408" s="185"/>
      <c r="AB408" s="185"/>
      <c r="AC408" s="185"/>
      <c r="AD408" s="244"/>
      <c r="AE408" s="244"/>
    </row>
    <row r="409" spans="1:31" s="243" customFormat="1" hidden="1">
      <c r="A409" s="15"/>
      <c r="B409" s="247" t="s">
        <v>283</v>
      </c>
      <c r="C409" s="248">
        <v>6287</v>
      </c>
      <c r="D409" s="248">
        <v>5002</v>
      </c>
      <c r="G409" s="15"/>
      <c r="H409" s="14"/>
      <c r="I409" s="15"/>
      <c r="J409" s="15"/>
      <c r="K409" s="15"/>
      <c r="L409" s="15"/>
      <c r="M409" s="15"/>
      <c r="N409" s="15"/>
      <c r="O409" s="15"/>
      <c r="P409" s="15"/>
      <c r="Q409" s="15"/>
      <c r="R409" s="15"/>
      <c r="S409" s="15"/>
      <c r="T409" s="15"/>
      <c r="U409" s="15"/>
      <c r="V409" s="15"/>
      <c r="W409" s="15"/>
      <c r="X409" s="15"/>
      <c r="Y409" s="15"/>
      <c r="Z409" s="15"/>
      <c r="AA409" s="185"/>
      <c r="AB409" s="185"/>
      <c r="AC409" s="185"/>
      <c r="AD409" s="244"/>
      <c r="AE409" s="244"/>
    </row>
    <row r="410" spans="1:31" s="243" customFormat="1" ht="24" hidden="1">
      <c r="A410" s="15"/>
      <c r="B410" s="247" t="s">
        <v>285</v>
      </c>
      <c r="C410" s="248">
        <v>16500</v>
      </c>
      <c r="D410" s="248">
        <v>10000</v>
      </c>
      <c r="G410" s="15"/>
      <c r="H410" s="14"/>
      <c r="I410" s="15"/>
      <c r="J410" s="15"/>
      <c r="K410" s="15"/>
      <c r="L410" s="15"/>
      <c r="M410" s="15"/>
      <c r="N410" s="15"/>
      <c r="O410" s="15"/>
      <c r="P410" s="15"/>
      <c r="Q410" s="15"/>
      <c r="R410" s="15"/>
      <c r="S410" s="15"/>
      <c r="T410" s="15"/>
      <c r="U410" s="15"/>
      <c r="V410" s="15"/>
      <c r="W410" s="15"/>
      <c r="X410" s="15"/>
      <c r="Y410" s="15"/>
      <c r="Z410" s="15"/>
      <c r="AA410" s="185"/>
      <c r="AB410" s="185"/>
      <c r="AC410" s="185"/>
      <c r="AD410" s="244"/>
      <c r="AE410" s="244"/>
    </row>
    <row r="411" spans="1:31" s="243" customFormat="1" ht="24" hidden="1">
      <c r="A411" s="15"/>
      <c r="B411" s="251" t="s">
        <v>345</v>
      </c>
      <c r="C411" s="248">
        <f>SUM(C412:C415)</f>
        <v>897839</v>
      </c>
      <c r="D411" s="248">
        <f>SUM(D412:D415)</f>
        <v>1015154</v>
      </c>
      <c r="G411" s="15"/>
      <c r="H411" s="14"/>
      <c r="I411" s="15"/>
      <c r="J411" s="15"/>
      <c r="K411" s="15"/>
      <c r="L411" s="15"/>
      <c r="M411" s="15"/>
      <c r="N411" s="15"/>
      <c r="O411" s="15"/>
      <c r="P411" s="15"/>
      <c r="Q411" s="15"/>
      <c r="R411" s="15"/>
      <c r="S411" s="15"/>
      <c r="T411" s="15"/>
      <c r="U411" s="15"/>
      <c r="V411" s="15"/>
      <c r="W411" s="15"/>
      <c r="X411" s="15"/>
      <c r="Y411" s="15"/>
      <c r="Z411" s="15"/>
      <c r="AA411" s="185"/>
      <c r="AB411" s="185"/>
      <c r="AC411" s="185"/>
      <c r="AD411" s="244"/>
      <c r="AE411" s="244"/>
    </row>
    <row r="412" spans="1:31" s="243" customFormat="1" ht="24" hidden="1">
      <c r="A412" s="15"/>
      <c r="B412" s="247" t="s">
        <v>284</v>
      </c>
      <c r="C412" s="248">
        <v>675748</v>
      </c>
      <c r="D412" s="248">
        <v>736421</v>
      </c>
      <c r="G412" s="15"/>
      <c r="H412" s="14"/>
      <c r="I412" s="15"/>
      <c r="J412" s="15"/>
      <c r="K412" s="15"/>
      <c r="L412" s="15"/>
      <c r="M412" s="15"/>
      <c r="N412" s="15"/>
      <c r="O412" s="15"/>
      <c r="P412" s="15"/>
      <c r="Q412" s="15"/>
      <c r="R412" s="15"/>
      <c r="S412" s="15"/>
      <c r="T412" s="15"/>
      <c r="U412" s="15"/>
      <c r="V412" s="15"/>
      <c r="W412" s="15"/>
      <c r="X412" s="15"/>
      <c r="Y412" s="15"/>
      <c r="Z412" s="15"/>
      <c r="AA412" s="185"/>
      <c r="AB412" s="185"/>
      <c r="AC412" s="185"/>
      <c r="AD412" s="244"/>
      <c r="AE412" s="244"/>
    </row>
    <row r="413" spans="1:31" s="243" customFormat="1" hidden="1">
      <c r="A413" s="15"/>
      <c r="B413" s="247" t="s">
        <v>282</v>
      </c>
      <c r="C413" s="248">
        <v>157176</v>
      </c>
      <c r="D413" s="248">
        <v>219769</v>
      </c>
      <c r="G413" s="15"/>
      <c r="H413" s="14"/>
      <c r="I413" s="15"/>
      <c r="J413" s="15"/>
      <c r="K413" s="15"/>
      <c r="L413" s="15"/>
      <c r="M413" s="15"/>
      <c r="N413" s="15"/>
      <c r="O413" s="15"/>
      <c r="P413" s="15"/>
      <c r="Q413" s="15"/>
      <c r="R413" s="15"/>
      <c r="S413" s="15"/>
      <c r="T413" s="15"/>
      <c r="U413" s="15"/>
      <c r="V413" s="15"/>
      <c r="W413" s="15"/>
      <c r="X413" s="15"/>
      <c r="Y413" s="15"/>
      <c r="Z413" s="15"/>
      <c r="AA413" s="185"/>
      <c r="AB413" s="185"/>
      <c r="AC413" s="185"/>
      <c r="AD413" s="244"/>
      <c r="AE413" s="244"/>
    </row>
    <row r="414" spans="1:31" s="243" customFormat="1" hidden="1">
      <c r="A414" s="15"/>
      <c r="B414" s="247" t="s">
        <v>283</v>
      </c>
      <c r="C414" s="248">
        <v>7040</v>
      </c>
      <c r="D414" s="248">
        <v>7964</v>
      </c>
      <c r="G414" s="15"/>
      <c r="H414" s="14"/>
      <c r="I414" s="15"/>
      <c r="J414" s="15"/>
      <c r="K414" s="15"/>
      <c r="L414" s="15"/>
      <c r="M414" s="15"/>
      <c r="N414" s="15"/>
      <c r="O414" s="15"/>
      <c r="P414" s="15"/>
      <c r="Q414" s="15"/>
      <c r="R414" s="15"/>
      <c r="S414" s="15"/>
      <c r="T414" s="15"/>
      <c r="U414" s="15"/>
      <c r="V414" s="15"/>
      <c r="W414" s="15"/>
      <c r="X414" s="15"/>
      <c r="Y414" s="15"/>
      <c r="Z414" s="15"/>
      <c r="AA414" s="185"/>
      <c r="AB414" s="185"/>
      <c r="AC414" s="185"/>
      <c r="AD414" s="244"/>
      <c r="AE414" s="244"/>
    </row>
    <row r="415" spans="1:31" s="243" customFormat="1" ht="24" hidden="1">
      <c r="A415" s="15"/>
      <c r="B415" s="247" t="s">
        <v>285</v>
      </c>
      <c r="C415" s="248">
        <v>57875</v>
      </c>
      <c r="D415" s="248">
        <v>51000</v>
      </c>
      <c r="G415" s="15"/>
      <c r="H415" s="14"/>
      <c r="I415" s="15"/>
      <c r="J415" s="15"/>
      <c r="K415" s="15"/>
      <c r="L415" s="15"/>
      <c r="M415" s="15"/>
      <c r="N415" s="15"/>
      <c r="O415" s="15"/>
      <c r="P415" s="15"/>
      <c r="Q415" s="15"/>
      <c r="R415" s="15"/>
      <c r="S415" s="15"/>
      <c r="T415" s="15"/>
      <c r="U415" s="15"/>
      <c r="V415" s="15"/>
      <c r="W415" s="15"/>
      <c r="X415" s="15"/>
      <c r="Y415" s="15"/>
      <c r="Z415" s="15"/>
      <c r="AA415" s="185"/>
      <c r="AB415" s="185"/>
      <c r="AC415" s="185"/>
      <c r="AD415" s="244"/>
      <c r="AE415" s="244"/>
    </row>
    <row r="416" spans="1:31" s="243" customFormat="1" ht="24" hidden="1">
      <c r="A416" s="15"/>
      <c r="B416" s="251" t="s">
        <v>346</v>
      </c>
      <c r="C416" s="248">
        <f>SUM(C417:C420)</f>
        <v>1033010</v>
      </c>
      <c r="D416" s="248">
        <f>SUM(D417:D420)</f>
        <v>1114499</v>
      </c>
      <c r="G416" s="15"/>
      <c r="H416" s="14"/>
      <c r="I416" s="15"/>
      <c r="J416" s="15"/>
      <c r="K416" s="15"/>
      <c r="L416" s="15"/>
      <c r="M416" s="15"/>
      <c r="N416" s="15"/>
      <c r="O416" s="15"/>
      <c r="P416" s="15"/>
      <c r="Q416" s="15"/>
      <c r="R416" s="15"/>
      <c r="S416" s="15"/>
      <c r="T416" s="15"/>
      <c r="U416" s="15"/>
      <c r="V416" s="15"/>
      <c r="W416" s="15"/>
      <c r="X416" s="15"/>
      <c r="Y416" s="15"/>
      <c r="Z416" s="15"/>
      <c r="AA416" s="185"/>
      <c r="AB416" s="185"/>
      <c r="AC416" s="185"/>
      <c r="AD416" s="244"/>
      <c r="AE416" s="244"/>
    </row>
    <row r="417" spans="1:37" s="243" customFormat="1" ht="24" hidden="1">
      <c r="A417" s="15"/>
      <c r="B417" s="247" t="s">
        <v>284</v>
      </c>
      <c r="C417" s="248">
        <v>722130</v>
      </c>
      <c r="D417" s="248">
        <v>790571</v>
      </c>
      <c r="G417" s="15"/>
      <c r="H417" s="14"/>
      <c r="I417" s="15"/>
      <c r="J417" s="15"/>
      <c r="K417" s="15"/>
      <c r="L417" s="15"/>
      <c r="M417" s="15"/>
      <c r="N417" s="15"/>
      <c r="O417" s="15"/>
      <c r="P417" s="15"/>
      <c r="Q417" s="15"/>
      <c r="R417" s="15"/>
      <c r="S417" s="15"/>
      <c r="T417" s="15"/>
      <c r="U417" s="15"/>
      <c r="V417" s="15"/>
      <c r="W417" s="15"/>
      <c r="X417" s="15"/>
      <c r="Y417" s="15"/>
      <c r="Z417" s="15"/>
      <c r="AA417" s="185"/>
      <c r="AB417" s="185"/>
      <c r="AC417" s="185"/>
      <c r="AD417" s="244"/>
      <c r="AE417" s="244"/>
    </row>
    <row r="418" spans="1:37" s="243" customFormat="1" hidden="1">
      <c r="A418" s="15"/>
      <c r="B418" s="247" t="s">
        <v>282</v>
      </c>
      <c r="C418" s="248">
        <v>274513</v>
      </c>
      <c r="D418" s="248">
        <v>298906</v>
      </c>
      <c r="G418" s="15"/>
      <c r="H418" s="14"/>
      <c r="I418" s="15"/>
      <c r="J418" s="15"/>
      <c r="K418" s="15"/>
      <c r="L418" s="15"/>
      <c r="M418" s="15"/>
      <c r="N418" s="15"/>
      <c r="O418" s="15"/>
      <c r="P418" s="15"/>
      <c r="Q418" s="15"/>
      <c r="R418" s="15"/>
      <c r="S418" s="15"/>
      <c r="T418" s="15"/>
      <c r="U418" s="15"/>
      <c r="V418" s="15"/>
      <c r="W418" s="15"/>
      <c r="X418" s="15"/>
      <c r="Y418" s="15"/>
      <c r="Z418" s="15"/>
      <c r="AA418" s="185"/>
      <c r="AB418" s="185"/>
      <c r="AC418" s="185"/>
      <c r="AD418" s="244"/>
      <c r="AE418" s="244"/>
    </row>
    <row r="419" spans="1:37" s="243" customFormat="1" hidden="1">
      <c r="A419" s="15"/>
      <c r="B419" s="247" t="s">
        <v>283</v>
      </c>
      <c r="C419" s="248">
        <v>10242</v>
      </c>
      <c r="D419" s="248">
        <v>11522</v>
      </c>
      <c r="G419" s="15"/>
      <c r="H419" s="14"/>
      <c r="I419" s="15"/>
      <c r="J419" s="15"/>
      <c r="K419" s="15"/>
      <c r="L419" s="15"/>
      <c r="M419" s="15"/>
      <c r="N419" s="15"/>
      <c r="O419" s="15"/>
      <c r="P419" s="15"/>
      <c r="Q419" s="15"/>
      <c r="R419" s="15"/>
      <c r="S419" s="15"/>
      <c r="T419" s="15"/>
      <c r="U419" s="15"/>
      <c r="V419" s="15"/>
      <c r="W419" s="15"/>
      <c r="X419" s="15"/>
      <c r="Y419" s="15"/>
      <c r="Z419" s="15"/>
      <c r="AA419" s="185"/>
      <c r="AB419" s="185"/>
      <c r="AC419" s="185"/>
      <c r="AD419" s="244"/>
      <c r="AE419" s="244"/>
    </row>
    <row r="420" spans="1:37" s="243" customFormat="1" ht="24" hidden="1">
      <c r="A420" s="15"/>
      <c r="B420" s="247" t="s">
        <v>285</v>
      </c>
      <c r="C420" s="248">
        <v>26125</v>
      </c>
      <c r="D420" s="248">
        <v>13500</v>
      </c>
      <c r="G420" s="15"/>
      <c r="H420" s="14"/>
      <c r="I420" s="15"/>
      <c r="J420" s="15"/>
      <c r="K420" s="15"/>
      <c r="L420" s="15"/>
      <c r="M420" s="15"/>
      <c r="N420" s="15"/>
      <c r="O420" s="15"/>
      <c r="P420" s="15"/>
      <c r="Q420" s="15"/>
      <c r="R420" s="15"/>
      <c r="S420" s="15"/>
      <c r="T420" s="15"/>
      <c r="U420" s="15"/>
      <c r="V420" s="15"/>
      <c r="W420" s="15"/>
      <c r="X420" s="15"/>
      <c r="Y420" s="15"/>
      <c r="Z420" s="15"/>
      <c r="AA420" s="185"/>
      <c r="AB420" s="185"/>
      <c r="AC420" s="185"/>
      <c r="AD420" s="244"/>
      <c r="AE420" s="244"/>
    </row>
    <row r="421" spans="1:37" s="243" customFormat="1" hidden="1">
      <c r="A421" s="15"/>
      <c r="B421" s="14"/>
      <c r="C421" s="15"/>
      <c r="D421" s="15"/>
      <c r="G421" s="15"/>
      <c r="H421" s="14"/>
      <c r="I421" s="15"/>
      <c r="J421" s="15"/>
      <c r="K421" s="15"/>
      <c r="L421" s="15"/>
      <c r="M421" s="15"/>
      <c r="N421" s="15"/>
      <c r="O421" s="15"/>
      <c r="P421" s="15"/>
      <c r="Q421" s="15"/>
      <c r="R421" s="15"/>
      <c r="S421" s="15"/>
      <c r="T421" s="15"/>
      <c r="U421" s="15"/>
      <c r="V421" s="15"/>
      <c r="W421" s="15"/>
      <c r="X421" s="15"/>
      <c r="Y421" s="15"/>
      <c r="Z421" s="15"/>
      <c r="AA421" s="185"/>
      <c r="AB421" s="185"/>
      <c r="AC421" s="185"/>
      <c r="AD421" s="244"/>
      <c r="AE421" s="244"/>
    </row>
    <row r="422" spans="1:37" s="243" customFormat="1" hidden="1">
      <c r="A422" s="15"/>
      <c r="B422" s="14"/>
      <c r="C422" s="15"/>
      <c r="D422" s="15"/>
      <c r="G422" s="15"/>
      <c r="H422" s="14"/>
      <c r="I422" s="15"/>
      <c r="J422" s="15"/>
      <c r="K422" s="15"/>
      <c r="L422" s="15"/>
      <c r="M422" s="15"/>
      <c r="N422" s="15"/>
      <c r="O422" s="15"/>
      <c r="P422" s="15"/>
      <c r="Q422" s="15"/>
      <c r="R422" s="15"/>
      <c r="S422" s="15"/>
      <c r="T422" s="15"/>
      <c r="U422" s="15"/>
      <c r="V422" s="15"/>
      <c r="W422" s="15"/>
      <c r="X422" s="15"/>
      <c r="Y422" s="15"/>
      <c r="Z422" s="15"/>
      <c r="AA422" s="185"/>
      <c r="AB422" s="185"/>
      <c r="AC422" s="185"/>
      <c r="AD422" s="244"/>
      <c r="AE422" s="244"/>
    </row>
    <row r="423" spans="1:37" s="243" customFormat="1" hidden="1">
      <c r="A423" s="15"/>
      <c r="B423" s="14"/>
      <c r="C423" s="15"/>
      <c r="D423" s="15"/>
      <c r="G423" s="15"/>
      <c r="H423" s="14"/>
      <c r="I423" s="15"/>
      <c r="J423" s="15"/>
      <c r="K423" s="15"/>
      <c r="L423" s="15"/>
      <c r="M423" s="15"/>
      <c r="N423" s="15"/>
      <c r="O423" s="15"/>
      <c r="P423" s="15"/>
      <c r="Q423" s="15"/>
      <c r="R423" s="15"/>
      <c r="S423" s="15"/>
      <c r="T423" s="15"/>
      <c r="U423" s="15"/>
      <c r="V423" s="15"/>
      <c r="W423" s="15"/>
      <c r="X423" s="15"/>
      <c r="Y423" s="15"/>
      <c r="Z423" s="15"/>
      <c r="AA423" s="185"/>
      <c r="AB423" s="185"/>
      <c r="AC423" s="185"/>
      <c r="AD423" s="244"/>
      <c r="AE423" s="244"/>
    </row>
    <row r="424" spans="1:37" s="243" customFormat="1" hidden="1">
      <c r="A424" s="15"/>
      <c r="B424" s="14"/>
      <c r="C424" s="15"/>
      <c r="D424" s="15"/>
      <c r="G424" s="15"/>
      <c r="H424" s="14"/>
      <c r="I424" s="15"/>
      <c r="J424" s="15"/>
      <c r="K424" s="15"/>
      <c r="L424" s="15"/>
      <c r="M424" s="15"/>
      <c r="N424" s="15"/>
      <c r="O424" s="15"/>
      <c r="P424" s="15"/>
      <c r="Q424" s="15"/>
      <c r="R424" s="15"/>
      <c r="S424" s="15"/>
      <c r="T424" s="15"/>
      <c r="U424" s="15"/>
      <c r="V424" s="15"/>
      <c r="W424" s="15"/>
      <c r="X424" s="15"/>
      <c r="Y424" s="15"/>
      <c r="Z424" s="15"/>
      <c r="AA424" s="185"/>
      <c r="AB424" s="185"/>
      <c r="AC424" s="185"/>
      <c r="AD424" s="244"/>
      <c r="AE424" s="244"/>
    </row>
    <row r="426" spans="1:37" hidden="1"/>
    <row r="427" spans="1:37" hidden="1">
      <c r="B427" s="359" t="s">
        <v>396</v>
      </c>
      <c r="C427" s="325">
        <v>87775000</v>
      </c>
      <c r="D427" s="325">
        <v>107687920</v>
      </c>
    </row>
    <row r="428" spans="1:37" hidden="1"/>
    <row r="429" spans="1:37" ht="15" hidden="1">
      <c r="B429" s="360" t="s">
        <v>496</v>
      </c>
      <c r="C429" s="360" t="s">
        <v>497</v>
      </c>
      <c r="D429" s="360" t="s">
        <v>498</v>
      </c>
    </row>
    <row r="430" spans="1:37" hidden="1">
      <c r="B430" s="357" t="s">
        <v>284</v>
      </c>
      <c r="C430" s="325">
        <v>1816708</v>
      </c>
      <c r="D430" s="325">
        <v>2397814</v>
      </c>
      <c r="F430" s="361">
        <f>C430/1000</f>
        <v>1816.7080000000001</v>
      </c>
      <c r="G430" s="361">
        <f>D430/1000</f>
        <v>2397.8139999999999</v>
      </c>
    </row>
    <row r="431" spans="1:37" hidden="1">
      <c r="B431" s="357" t="s">
        <v>282</v>
      </c>
      <c r="C431" s="325">
        <v>89212425</v>
      </c>
      <c r="D431" s="325">
        <v>109949208</v>
      </c>
      <c r="F431" s="361">
        <f t="shared" ref="F431:G433" si="25">C431/1000</f>
        <v>89212.425000000003</v>
      </c>
      <c r="G431" s="361">
        <f t="shared" si="25"/>
        <v>109949.208</v>
      </c>
    </row>
    <row r="432" spans="1:37" hidden="1">
      <c r="B432" s="357" t="s">
        <v>283</v>
      </c>
      <c r="C432" s="325">
        <v>12632</v>
      </c>
      <c r="D432" s="325">
        <v>35599</v>
      </c>
      <c r="F432" s="361">
        <f t="shared" si="25"/>
        <v>12.632</v>
      </c>
      <c r="G432" s="361">
        <f t="shared" si="25"/>
        <v>35.598999999999997</v>
      </c>
      <c r="AK432" s="15" t="s">
        <v>499</v>
      </c>
    </row>
    <row r="433" spans="2:7" hidden="1">
      <c r="B433" s="357" t="s">
        <v>285</v>
      </c>
      <c r="C433" s="325">
        <v>272400</v>
      </c>
      <c r="D433" s="325">
        <v>337775</v>
      </c>
      <c r="F433" s="361">
        <f t="shared" si="25"/>
        <v>272.39999999999998</v>
      </c>
      <c r="G433" s="361">
        <f t="shared" si="25"/>
        <v>337.77499999999998</v>
      </c>
    </row>
    <row r="434" spans="2:7" hidden="1">
      <c r="C434" s="355">
        <f>C430/1000</f>
        <v>1816.7080000000001</v>
      </c>
      <c r="D434" s="355">
        <f>D430/1000</f>
        <v>2397.8139999999999</v>
      </c>
    </row>
    <row r="435" spans="2:7" hidden="1">
      <c r="C435" s="355">
        <f t="shared" ref="C435:D437" si="26">C431/1000</f>
        <v>89212.425000000003</v>
      </c>
      <c r="D435" s="355">
        <f t="shared" si="26"/>
        <v>109949.208</v>
      </c>
    </row>
    <row r="436" spans="2:7" hidden="1">
      <c r="C436" s="355">
        <f t="shared" si="26"/>
        <v>12.632</v>
      </c>
      <c r="D436" s="355">
        <f t="shared" si="26"/>
        <v>35.598999999999997</v>
      </c>
    </row>
    <row r="437" spans="2:7" hidden="1">
      <c r="C437" s="355">
        <f t="shared" si="26"/>
        <v>272.39999999999998</v>
      </c>
      <c r="D437" s="355">
        <f t="shared" si="26"/>
        <v>337.77499999999998</v>
      </c>
    </row>
    <row r="438" spans="2:7" hidden="1"/>
    <row r="439" spans="2:7" hidden="1"/>
  </sheetData>
  <sheetProtection algorithmName="SHA-512" hashValue="St+NQRtiEjxbH054B/eNoOUUKoyND43X82YMBBP31udtKaqwFTQNzPXUDFu9xDdlXMryUcQavVvnknnM2I3bQA==" saltValue="hoUtv7X3fAG73PS+L/2NOQ==" spinCount="100000" sheet="1" formatCells="0" formatColumns="0" formatRows="0" selectLockedCells="1"/>
  <mergeCells count="21">
    <mergeCell ref="A88:B88"/>
    <mergeCell ref="A28:H28"/>
    <mergeCell ref="A40:B40"/>
    <mergeCell ref="A41:B41"/>
    <mergeCell ref="A38:B38"/>
    <mergeCell ref="A39:B39"/>
    <mergeCell ref="A37:B37"/>
    <mergeCell ref="A32:G32"/>
    <mergeCell ref="A29:G29"/>
    <mergeCell ref="A12:G12"/>
    <mergeCell ref="A9:G9"/>
    <mergeCell ref="A6:G6"/>
    <mergeCell ref="A63:B63"/>
    <mergeCell ref="A26:G26"/>
    <mergeCell ref="A25:G25"/>
    <mergeCell ref="A22:G22"/>
    <mergeCell ref="A23:Y23"/>
    <mergeCell ref="A16:G16"/>
    <mergeCell ref="A42:B42"/>
    <mergeCell ref="A43:B43"/>
    <mergeCell ref="A44:B44"/>
  </mergeCells>
  <pageMargins left="0.19685039370078741" right="0.19685039370078741" top="0.47244094488188981" bottom="0.74803149606299213" header="0.23622047244094491" footer="0.31496062992125984"/>
  <pageSetup paperSize="9" scale="98" fitToHeight="5" orientation="portrait" r:id="rId1"/>
  <headerFooter>
    <oddHeader>&amp;CСтраница &amp;С&amp;Пбучети заминавии маориф 2016-2018</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1:AF228"/>
  <sheetViews>
    <sheetView topLeftCell="A5" zoomScale="110" zoomScaleNormal="110" zoomScaleSheetLayoutView="100" workbookViewId="0">
      <selection activeCell="G78" sqref="G78"/>
    </sheetView>
  </sheetViews>
  <sheetFormatPr baseColWidth="10" defaultColWidth="9.25" defaultRowHeight="14"/>
  <cols>
    <col min="1" max="1" width="11.25" style="15" customWidth="1"/>
    <col min="2" max="2" width="50.75" style="14" customWidth="1"/>
    <col min="3" max="3" width="16.75" style="15" customWidth="1"/>
    <col min="4" max="4" width="17.5" style="15" customWidth="1"/>
    <col min="5" max="7" width="13.75" style="15" customWidth="1"/>
    <col min="8" max="8" width="1.75" style="14" customWidth="1"/>
    <col min="9" max="9" width="9.25" style="15" hidden="1" customWidth="1"/>
    <col min="10" max="10" width="50.75" style="15" hidden="1" customWidth="1"/>
    <col min="11" max="12" width="12.75" style="15" hidden="1" customWidth="1"/>
    <col min="13" max="15" width="13.25" style="15" hidden="1" customWidth="1"/>
    <col min="16" max="16" width="1.5" style="15" hidden="1" customWidth="1"/>
    <col min="17" max="17" width="10.75" style="15" hidden="1" customWidth="1"/>
    <col min="18" max="18" width="50.75" style="15" hidden="1" customWidth="1"/>
    <col min="19" max="23" width="10.75" style="15" hidden="1" customWidth="1"/>
    <col min="24" max="25" width="0" style="15" hidden="1" customWidth="1"/>
    <col min="26" max="27" width="10.75" style="15" hidden="1" customWidth="1"/>
    <col min="28" max="29" width="0" style="15" hidden="1" customWidth="1"/>
    <col min="30" max="30" width="17.25" style="15" hidden="1" customWidth="1"/>
    <col min="31" max="31" width="18.75" style="15" hidden="1" customWidth="1"/>
    <col min="32" max="34" width="0" style="15" hidden="1" customWidth="1"/>
    <col min="35" max="16384" width="9.25" style="15"/>
  </cols>
  <sheetData>
    <row r="1" spans="1:23" s="1" customFormat="1">
      <c r="A1" s="393" t="s">
        <v>62</v>
      </c>
      <c r="B1" s="393"/>
      <c r="C1" s="393"/>
      <c r="D1" s="393"/>
      <c r="E1" s="393"/>
      <c r="F1" s="393"/>
      <c r="G1" s="393"/>
      <c r="H1" s="397" t="s">
        <v>15</v>
      </c>
      <c r="I1" s="393" t="s">
        <v>89</v>
      </c>
      <c r="J1" s="393"/>
      <c r="K1" s="393"/>
      <c r="L1" s="393"/>
      <c r="M1" s="393"/>
      <c r="N1" s="393"/>
      <c r="O1" s="393"/>
      <c r="P1" s="399"/>
      <c r="Q1" s="393" t="s">
        <v>60</v>
      </c>
      <c r="R1" s="393"/>
      <c r="S1" s="393"/>
      <c r="T1" s="393"/>
      <c r="U1" s="393"/>
      <c r="V1" s="393"/>
      <c r="W1" s="393"/>
    </row>
    <row r="2" spans="1:23" s="1" customFormat="1" ht="7.5" customHeight="1">
      <c r="A2" s="394"/>
      <c r="B2" s="394"/>
      <c r="C2" s="394"/>
      <c r="D2" s="394"/>
      <c r="E2" s="394"/>
      <c r="F2" s="394"/>
      <c r="G2" s="394"/>
      <c r="H2" s="397"/>
      <c r="I2" s="396"/>
      <c r="J2" s="396"/>
      <c r="K2" s="396"/>
      <c r="L2" s="396"/>
      <c r="M2" s="396"/>
      <c r="N2" s="396"/>
      <c r="O2" s="396"/>
      <c r="P2" s="399"/>
      <c r="Q2" s="396"/>
      <c r="R2" s="396"/>
      <c r="S2" s="396"/>
      <c r="T2" s="396"/>
      <c r="U2" s="396"/>
      <c r="V2" s="396"/>
      <c r="W2" s="396"/>
    </row>
    <row r="3" spans="1:23" s="1" customFormat="1">
      <c r="A3" s="400" t="s">
        <v>65</v>
      </c>
      <c r="B3" s="400"/>
      <c r="C3" s="400"/>
      <c r="D3" s="400"/>
      <c r="E3" s="400"/>
      <c r="F3" s="400"/>
      <c r="G3" s="400"/>
      <c r="H3" s="397"/>
      <c r="I3" s="400" t="s">
        <v>90</v>
      </c>
      <c r="J3" s="400"/>
      <c r="K3" s="400"/>
      <c r="L3" s="400"/>
      <c r="M3" s="400"/>
      <c r="N3" s="400"/>
      <c r="O3" s="400"/>
      <c r="P3" s="399"/>
      <c r="Q3" s="400" t="s">
        <v>64</v>
      </c>
      <c r="R3" s="400"/>
      <c r="S3" s="400"/>
      <c r="T3" s="400"/>
      <c r="U3" s="400"/>
      <c r="V3" s="400"/>
      <c r="W3" s="400"/>
    </row>
    <row r="4" spans="1:23" s="2" customFormat="1">
      <c r="A4" s="40">
        <v>4</v>
      </c>
      <c r="B4" s="402" t="str">
        <f>'Классификации (2)'!B12</f>
        <v>МАОРИФ</v>
      </c>
      <c r="C4" s="402"/>
      <c r="D4" s="402"/>
      <c r="E4" s="402"/>
      <c r="F4" s="402"/>
      <c r="G4" s="402"/>
      <c r="H4" s="397"/>
      <c r="I4" s="40">
        <f>Q4</f>
        <v>4</v>
      </c>
      <c r="J4" s="402" t="e">
        <f>#REF!</f>
        <v>#REF!</v>
      </c>
      <c r="K4" s="402"/>
      <c r="L4" s="402"/>
      <c r="M4" s="402"/>
      <c r="N4" s="402"/>
      <c r="O4" s="402"/>
      <c r="P4" s="399"/>
      <c r="Q4" s="40">
        <f>A4</f>
        <v>4</v>
      </c>
      <c r="R4" s="402" t="s">
        <v>14</v>
      </c>
      <c r="S4" s="402"/>
      <c r="T4" s="402"/>
      <c r="U4" s="402"/>
      <c r="V4" s="402"/>
      <c r="W4" s="402"/>
    </row>
    <row r="5" spans="1:23" s="2" customFormat="1" ht="6.75" customHeight="1">
      <c r="A5" s="391"/>
      <c r="B5" s="391"/>
      <c r="C5" s="391"/>
      <c r="D5" s="391"/>
      <c r="E5" s="391"/>
      <c r="F5" s="391"/>
      <c r="G5" s="391"/>
      <c r="H5" s="397"/>
      <c r="I5" s="391"/>
      <c r="J5" s="391"/>
      <c r="K5" s="391"/>
      <c r="L5" s="391"/>
      <c r="M5" s="391"/>
      <c r="N5" s="391"/>
      <c r="O5" s="391"/>
      <c r="P5" s="399"/>
      <c r="Q5" s="391"/>
      <c r="R5" s="391"/>
      <c r="S5" s="391"/>
      <c r="T5" s="391"/>
      <c r="U5" s="391"/>
      <c r="V5" s="391"/>
      <c r="W5" s="391"/>
    </row>
    <row r="6" spans="1:23" s="1" customFormat="1" ht="14.25" customHeight="1">
      <c r="A6" s="400" t="s">
        <v>179</v>
      </c>
      <c r="B6" s="400"/>
      <c r="C6" s="400"/>
      <c r="D6" s="400"/>
      <c r="E6" s="400"/>
      <c r="F6" s="400"/>
      <c r="G6" s="400"/>
      <c r="H6" s="397"/>
      <c r="I6" s="400" t="s">
        <v>180</v>
      </c>
      <c r="J6" s="400"/>
      <c r="K6" s="400"/>
      <c r="L6" s="400"/>
      <c r="M6" s="400"/>
      <c r="N6" s="400"/>
      <c r="O6" s="400"/>
      <c r="P6" s="399"/>
      <c r="Q6" s="400" t="s">
        <v>61</v>
      </c>
      <c r="R6" s="400"/>
      <c r="S6" s="400"/>
      <c r="T6" s="400"/>
      <c r="U6" s="400"/>
      <c r="V6" s="400"/>
      <c r="W6" s="400"/>
    </row>
    <row r="7" spans="1:23" s="2" customFormat="1">
      <c r="A7" s="40" t="str">
        <f>'Классификации (2)'!A2</f>
        <v>TIK</v>
      </c>
      <c r="B7" s="402" t="str">
        <f>'Классификации (2)'!B2</f>
        <v>Рушди таҳсилоти ибтидоии касбии босифат</v>
      </c>
      <c r="C7" s="402"/>
      <c r="D7" s="402"/>
      <c r="E7" s="402"/>
      <c r="F7" s="402"/>
      <c r="G7" s="402"/>
      <c r="H7" s="397"/>
      <c r="I7" s="40" t="str">
        <f>Q7</f>
        <v>TIK</v>
      </c>
      <c r="J7" s="402" t="e">
        <f>#REF!</f>
        <v>#REF!</v>
      </c>
      <c r="K7" s="402"/>
      <c r="L7" s="402"/>
      <c r="M7" s="402"/>
      <c r="N7" s="402"/>
      <c r="O7" s="402"/>
      <c r="P7" s="399"/>
      <c r="Q7" s="40" t="str">
        <f>A7</f>
        <v>TIK</v>
      </c>
      <c r="R7" s="402" t="s">
        <v>14</v>
      </c>
      <c r="S7" s="402"/>
      <c r="T7" s="402"/>
      <c r="U7" s="402"/>
      <c r="V7" s="402"/>
      <c r="W7" s="402"/>
    </row>
    <row r="8" spans="1:23" s="2" customFormat="1" ht="8.25" customHeight="1">
      <c r="A8" s="391"/>
      <c r="B8" s="391"/>
      <c r="C8" s="391"/>
      <c r="D8" s="391"/>
      <c r="E8" s="391"/>
      <c r="F8" s="391"/>
      <c r="G8" s="391"/>
      <c r="H8" s="397"/>
      <c r="I8" s="391"/>
      <c r="J8" s="391"/>
      <c r="K8" s="391"/>
      <c r="L8" s="391"/>
      <c r="M8" s="391"/>
      <c r="N8" s="391"/>
      <c r="O8" s="391"/>
      <c r="P8" s="399"/>
      <c r="Q8" s="391"/>
      <c r="R8" s="391"/>
      <c r="S8" s="391"/>
      <c r="T8" s="391"/>
      <c r="U8" s="391"/>
      <c r="V8" s="391"/>
      <c r="W8" s="391"/>
    </row>
    <row r="9" spans="1:23" s="1" customFormat="1" ht="32.25" customHeight="1">
      <c r="A9" s="400" t="s">
        <v>181</v>
      </c>
      <c r="B9" s="400"/>
      <c r="C9" s="400"/>
      <c r="D9" s="400"/>
      <c r="E9" s="400"/>
      <c r="F9" s="400"/>
      <c r="G9" s="400"/>
      <c r="H9" s="397"/>
      <c r="I9" s="400" t="s">
        <v>182</v>
      </c>
      <c r="J9" s="400"/>
      <c r="K9" s="400"/>
      <c r="L9" s="400"/>
      <c r="M9" s="400"/>
      <c r="N9" s="400"/>
      <c r="O9" s="400"/>
      <c r="P9" s="399"/>
      <c r="Q9" s="400" t="s">
        <v>63</v>
      </c>
      <c r="R9" s="400"/>
      <c r="S9" s="400"/>
      <c r="T9" s="400"/>
      <c r="U9" s="400"/>
      <c r="V9" s="400"/>
      <c r="W9" s="400"/>
    </row>
    <row r="10" spans="1:23" s="2" customFormat="1">
      <c r="A10" s="40" t="str">
        <f>'Классификации (2)'!A8</f>
        <v>TIK 004</v>
      </c>
      <c r="B10" s="402" t="str">
        <f>'Классификации (2)'!B8</f>
        <v>Таълими касбии калонсолон</v>
      </c>
      <c r="C10" s="402"/>
      <c r="D10" s="402"/>
      <c r="E10" s="402"/>
      <c r="F10" s="402"/>
      <c r="G10" s="402"/>
      <c r="H10" s="397"/>
      <c r="I10" s="40" t="str">
        <f>Q10</f>
        <v>TIK 004</v>
      </c>
      <c r="J10" s="402" t="e">
        <f>#REF!</f>
        <v>#REF!</v>
      </c>
      <c r="K10" s="402"/>
      <c r="L10" s="402"/>
      <c r="M10" s="402"/>
      <c r="N10" s="402"/>
      <c r="O10" s="402"/>
      <c r="P10" s="399"/>
      <c r="Q10" s="40" t="str">
        <f>A10</f>
        <v>TIK 004</v>
      </c>
      <c r="R10" s="402" t="s">
        <v>14</v>
      </c>
      <c r="S10" s="402"/>
      <c r="T10" s="402"/>
      <c r="U10" s="402"/>
      <c r="V10" s="402"/>
      <c r="W10" s="402"/>
    </row>
    <row r="11" spans="1:23" s="1" customFormat="1" ht="9" customHeight="1">
      <c r="A11" s="394"/>
      <c r="B11" s="394"/>
      <c r="C11" s="394"/>
      <c r="D11" s="394"/>
      <c r="E11" s="394"/>
      <c r="F11" s="394"/>
      <c r="G11" s="394"/>
      <c r="H11" s="397"/>
      <c r="I11" s="396"/>
      <c r="J11" s="396"/>
      <c r="K11" s="396"/>
      <c r="L11" s="396"/>
      <c r="M11" s="396"/>
      <c r="N11" s="396"/>
      <c r="O11" s="396"/>
      <c r="P11" s="399"/>
      <c r="Q11" s="396"/>
      <c r="R11" s="396"/>
      <c r="S11" s="396"/>
      <c r="T11" s="396"/>
      <c r="U11" s="396"/>
      <c r="V11" s="396"/>
      <c r="W11" s="396"/>
    </row>
    <row r="12" spans="1:23" s="2" customFormat="1" ht="32.25" customHeight="1">
      <c r="A12" s="400" t="s">
        <v>86</v>
      </c>
      <c r="B12" s="405"/>
      <c r="C12" s="405"/>
      <c r="D12" s="405"/>
      <c r="E12" s="405"/>
      <c r="F12" s="405"/>
      <c r="G12" s="405"/>
      <c r="H12" s="397"/>
      <c r="I12" s="400" t="s">
        <v>91</v>
      </c>
      <c r="J12" s="405"/>
      <c r="K12" s="405"/>
      <c r="L12" s="405"/>
      <c r="M12" s="405"/>
      <c r="N12" s="405"/>
      <c r="O12" s="405"/>
      <c r="P12" s="399"/>
      <c r="Q12" s="400" t="s">
        <v>66</v>
      </c>
      <c r="R12" s="405"/>
      <c r="S12" s="405"/>
      <c r="T12" s="405"/>
      <c r="U12" s="405"/>
      <c r="V12" s="405"/>
      <c r="W12" s="405"/>
    </row>
    <row r="13" spans="1:23" s="2" customFormat="1">
      <c r="A13" s="40">
        <f>'Классификации (2)'!A10</f>
        <v>113</v>
      </c>
      <c r="B13" s="402" t="str">
        <f>'Классификации (2)'!B10</f>
        <v>Вазорати мењнат, муњољират ва шуѓли ањолии Љумњурии Тољикистон</v>
      </c>
      <c r="C13" s="402"/>
      <c r="D13" s="402"/>
      <c r="E13" s="402"/>
      <c r="F13" s="402"/>
      <c r="G13" s="402"/>
      <c r="H13" s="397"/>
      <c r="I13" s="40" t="e">
        <f>#REF!</f>
        <v>#REF!</v>
      </c>
      <c r="J13" s="402" t="e">
        <f>#REF!</f>
        <v>#REF!</v>
      </c>
      <c r="K13" s="402"/>
      <c r="L13" s="402"/>
      <c r="M13" s="402"/>
      <c r="N13" s="402"/>
      <c r="O13" s="402"/>
      <c r="P13" s="399"/>
      <c r="Q13" s="40">
        <f>A13</f>
        <v>113</v>
      </c>
      <c r="R13" s="402" t="s">
        <v>14</v>
      </c>
      <c r="S13" s="402"/>
      <c r="T13" s="402"/>
      <c r="U13" s="402"/>
      <c r="V13" s="402"/>
      <c r="W13" s="402"/>
    </row>
    <row r="14" spans="1:23" s="2" customFormat="1" ht="9.75" customHeight="1">
      <c r="A14" s="391"/>
      <c r="B14" s="391"/>
      <c r="C14" s="391"/>
      <c r="D14" s="391"/>
      <c r="E14" s="391"/>
      <c r="F14" s="391"/>
      <c r="G14" s="391"/>
      <c r="H14" s="397"/>
      <c r="I14" s="391"/>
      <c r="J14" s="391"/>
      <c r="K14" s="391"/>
      <c r="L14" s="391"/>
      <c r="M14" s="391"/>
      <c r="N14" s="391"/>
      <c r="O14" s="391"/>
      <c r="P14" s="399"/>
      <c r="Q14" s="391"/>
      <c r="R14" s="391"/>
      <c r="S14" s="391"/>
      <c r="T14" s="391"/>
      <c r="U14" s="391"/>
      <c r="V14" s="391"/>
      <c r="W14" s="391"/>
    </row>
    <row r="15" spans="1:23" s="2" customFormat="1" ht="32.25" customHeight="1">
      <c r="A15" s="400" t="s">
        <v>85</v>
      </c>
      <c r="B15" s="405"/>
      <c r="C15" s="405"/>
      <c r="D15" s="405"/>
      <c r="E15" s="405"/>
      <c r="F15" s="405"/>
      <c r="G15" s="405"/>
      <c r="H15" s="397"/>
      <c r="I15" s="400" t="s">
        <v>92</v>
      </c>
      <c r="J15" s="405"/>
      <c r="K15" s="405"/>
      <c r="L15" s="405"/>
      <c r="M15" s="405"/>
      <c r="N15" s="405"/>
      <c r="O15" s="405"/>
      <c r="P15" s="399"/>
      <c r="Q15" s="400" t="s">
        <v>67</v>
      </c>
      <c r="R15" s="405"/>
      <c r="S15" s="405"/>
      <c r="T15" s="405"/>
      <c r="U15" s="405"/>
      <c r="V15" s="405"/>
      <c r="W15" s="405"/>
    </row>
    <row r="16" spans="1:23" s="2" customFormat="1">
      <c r="A16" s="40"/>
      <c r="B16" s="402" t="str">
        <f>'Лист2 (2023 мукоиса)'!B82</f>
        <v>11301008-Маркази таълимии калонсолони Тоҷикистон</v>
      </c>
      <c r="C16" s="402"/>
      <c r="D16" s="402"/>
      <c r="E16" s="402"/>
      <c r="F16" s="402"/>
      <c r="G16" s="402"/>
      <c r="H16" s="397"/>
      <c r="I16" s="40"/>
      <c r="J16" s="402"/>
      <c r="K16" s="402"/>
      <c r="L16" s="402"/>
      <c r="M16" s="402"/>
      <c r="N16" s="402"/>
      <c r="O16" s="402"/>
      <c r="P16" s="399"/>
      <c r="Q16" s="40">
        <f>A16</f>
        <v>0</v>
      </c>
      <c r="R16" s="402" t="s">
        <v>14</v>
      </c>
      <c r="S16" s="402"/>
      <c r="T16" s="402"/>
      <c r="U16" s="402"/>
      <c r="V16" s="402"/>
      <c r="W16" s="402"/>
    </row>
    <row r="17" spans="1:23" s="1" customFormat="1" ht="9" customHeight="1">
      <c r="A17" s="394"/>
      <c r="B17" s="394"/>
      <c r="C17" s="394"/>
      <c r="D17" s="394"/>
      <c r="E17" s="394"/>
      <c r="F17" s="394"/>
      <c r="G17" s="394"/>
      <c r="H17" s="397"/>
      <c r="I17" s="396"/>
      <c r="J17" s="396"/>
      <c r="K17" s="396"/>
      <c r="L17" s="396"/>
      <c r="M17" s="396"/>
      <c r="N17" s="396"/>
      <c r="O17" s="396"/>
      <c r="P17" s="399"/>
      <c r="Q17" s="396"/>
      <c r="R17" s="396"/>
      <c r="S17" s="396"/>
      <c r="T17" s="396"/>
      <c r="U17" s="396"/>
      <c r="V17" s="396"/>
      <c r="W17" s="396"/>
    </row>
    <row r="18" spans="1:23" s="2" customFormat="1" ht="18" customHeight="1">
      <c r="A18" s="400" t="s">
        <v>73</v>
      </c>
      <c r="B18" s="400"/>
      <c r="C18" s="400"/>
      <c r="D18" s="400"/>
      <c r="E18" s="400"/>
      <c r="F18" s="400"/>
      <c r="G18" s="400"/>
      <c r="H18" s="397"/>
      <c r="I18" s="408" t="s">
        <v>93</v>
      </c>
      <c r="J18" s="408"/>
      <c r="K18" s="408"/>
      <c r="L18" s="408"/>
      <c r="M18" s="408"/>
      <c r="N18" s="408"/>
      <c r="O18" s="408"/>
      <c r="P18" s="399"/>
      <c r="Q18" s="408" t="s">
        <v>16</v>
      </c>
      <c r="R18" s="408"/>
      <c r="S18" s="408"/>
      <c r="T18" s="408"/>
      <c r="U18" s="408"/>
      <c r="V18" s="408"/>
      <c r="W18" s="408"/>
    </row>
    <row r="19" spans="1:23" s="2" customFormat="1" ht="121.5" customHeight="1">
      <c r="A19" s="402" t="s">
        <v>260</v>
      </c>
      <c r="B19" s="402"/>
      <c r="C19" s="402"/>
      <c r="D19" s="402"/>
      <c r="E19" s="402"/>
      <c r="F19" s="402"/>
      <c r="G19" s="402"/>
      <c r="H19" s="397"/>
      <c r="I19" s="402" t="s">
        <v>222</v>
      </c>
      <c r="J19" s="402"/>
      <c r="K19" s="402"/>
      <c r="L19" s="402"/>
      <c r="M19" s="402"/>
      <c r="N19" s="402"/>
      <c r="O19" s="402"/>
      <c r="P19" s="399"/>
      <c r="Q19" s="409" t="s">
        <v>14</v>
      </c>
      <c r="R19" s="409"/>
      <c r="S19" s="409"/>
      <c r="T19" s="409"/>
      <c r="U19" s="409"/>
      <c r="V19" s="409"/>
      <c r="W19" s="409"/>
    </row>
    <row r="20" spans="1:23" s="2" customFormat="1">
      <c r="A20" s="400"/>
      <c r="B20" s="400"/>
      <c r="C20" s="400"/>
      <c r="D20" s="400"/>
      <c r="E20" s="400"/>
      <c r="F20" s="400"/>
      <c r="G20" s="400"/>
      <c r="H20" s="397"/>
      <c r="I20" s="408"/>
      <c r="J20" s="408"/>
      <c r="K20" s="408"/>
      <c r="L20" s="408"/>
      <c r="M20" s="408"/>
      <c r="N20" s="408"/>
      <c r="O20" s="408"/>
      <c r="P20" s="399"/>
      <c r="Q20" s="408"/>
      <c r="R20" s="408"/>
      <c r="S20" s="408"/>
      <c r="T20" s="408"/>
      <c r="U20" s="408"/>
      <c r="V20" s="408"/>
      <c r="W20" s="408"/>
    </row>
    <row r="21" spans="1:23" s="2" customFormat="1">
      <c r="A21" s="400" t="s">
        <v>17</v>
      </c>
      <c r="B21" s="400"/>
      <c r="C21" s="400"/>
      <c r="D21" s="400"/>
      <c r="E21" s="400"/>
      <c r="F21" s="400"/>
      <c r="G21" s="400"/>
      <c r="H21" s="397"/>
      <c r="I21" s="408" t="s">
        <v>94</v>
      </c>
      <c r="J21" s="408"/>
      <c r="K21" s="408"/>
      <c r="L21" s="408"/>
      <c r="M21" s="408"/>
      <c r="N21" s="408"/>
      <c r="O21" s="408"/>
      <c r="P21" s="399"/>
      <c r="Q21" s="408" t="s">
        <v>18</v>
      </c>
      <c r="R21" s="408"/>
      <c r="S21" s="408"/>
      <c r="T21" s="408"/>
      <c r="U21" s="408"/>
      <c r="V21" s="408"/>
      <c r="W21" s="408"/>
    </row>
    <row r="22" spans="1:23" s="2" customFormat="1" ht="45.75" customHeight="1">
      <c r="A22" s="409" t="s">
        <v>485</v>
      </c>
      <c r="B22" s="409"/>
      <c r="C22" s="409"/>
      <c r="D22" s="409"/>
      <c r="E22" s="409"/>
      <c r="F22" s="409"/>
      <c r="G22" s="409"/>
      <c r="H22" s="397"/>
      <c r="I22" s="409" t="s">
        <v>221</v>
      </c>
      <c r="J22" s="409"/>
      <c r="K22" s="409"/>
      <c r="L22" s="409"/>
      <c r="M22" s="409"/>
      <c r="N22" s="409"/>
      <c r="O22" s="409"/>
      <c r="P22" s="399"/>
      <c r="Q22" s="409" t="s">
        <v>14</v>
      </c>
      <c r="R22" s="409"/>
      <c r="S22" s="409"/>
      <c r="T22" s="409"/>
      <c r="U22" s="409"/>
      <c r="V22" s="409"/>
      <c r="W22" s="409"/>
    </row>
    <row r="23" spans="1:23" s="2" customFormat="1">
      <c r="A23" s="400"/>
      <c r="B23" s="400"/>
      <c r="C23" s="400"/>
      <c r="D23" s="400"/>
      <c r="E23" s="400"/>
      <c r="F23" s="400"/>
      <c r="G23" s="400"/>
      <c r="H23" s="397"/>
      <c r="I23" s="408"/>
      <c r="J23" s="408"/>
      <c r="K23" s="408"/>
      <c r="L23" s="408"/>
      <c r="M23" s="408"/>
      <c r="N23" s="408"/>
      <c r="O23" s="408"/>
      <c r="P23" s="399"/>
      <c r="Q23" s="408"/>
      <c r="R23" s="408"/>
      <c r="S23" s="408"/>
      <c r="T23" s="408"/>
      <c r="U23" s="408"/>
      <c r="V23" s="408"/>
      <c r="W23" s="408"/>
    </row>
    <row r="24" spans="1:23" s="2" customFormat="1">
      <c r="A24" s="400" t="s">
        <v>74</v>
      </c>
      <c r="B24" s="400"/>
      <c r="C24" s="400"/>
      <c r="D24" s="400"/>
      <c r="E24" s="400"/>
      <c r="F24" s="400"/>
      <c r="G24" s="400"/>
      <c r="H24" s="397"/>
      <c r="I24" s="408" t="s">
        <v>95</v>
      </c>
      <c r="J24" s="408"/>
      <c r="K24" s="408"/>
      <c r="L24" s="408"/>
      <c r="M24" s="408"/>
      <c r="N24" s="408"/>
      <c r="O24" s="408"/>
      <c r="P24" s="399"/>
      <c r="Q24" s="408" t="s">
        <v>19</v>
      </c>
      <c r="R24" s="408"/>
      <c r="S24" s="408"/>
      <c r="T24" s="408"/>
      <c r="U24" s="408"/>
      <c r="V24" s="408"/>
      <c r="W24" s="408"/>
    </row>
    <row r="25" spans="1:23" s="2" customFormat="1" ht="15.75" customHeight="1">
      <c r="A25" s="409" t="s">
        <v>250</v>
      </c>
      <c r="B25" s="409"/>
      <c r="C25" s="409"/>
      <c r="D25" s="409"/>
      <c r="E25" s="409"/>
      <c r="F25" s="409"/>
      <c r="G25" s="409"/>
      <c r="H25" s="397"/>
      <c r="I25" s="409" t="s">
        <v>223</v>
      </c>
      <c r="J25" s="409"/>
      <c r="K25" s="409"/>
      <c r="L25" s="409"/>
      <c r="M25" s="409"/>
      <c r="N25" s="409"/>
      <c r="O25" s="409"/>
      <c r="P25" s="399"/>
      <c r="Q25" s="409" t="s">
        <v>14</v>
      </c>
      <c r="R25" s="409"/>
      <c r="S25" s="409"/>
      <c r="T25" s="409"/>
      <c r="U25" s="409"/>
      <c r="V25" s="409"/>
      <c r="W25" s="409"/>
    </row>
    <row r="26" spans="1:23" s="2" customFormat="1">
      <c r="A26" s="414"/>
      <c r="B26" s="414"/>
      <c r="C26" s="414"/>
      <c r="D26" s="414"/>
      <c r="E26" s="414"/>
      <c r="F26" s="414"/>
      <c r="G26" s="414"/>
      <c r="H26" s="397"/>
      <c r="I26" s="414"/>
      <c r="J26" s="414"/>
      <c r="K26" s="414"/>
      <c r="L26" s="414"/>
      <c r="M26" s="414"/>
      <c r="N26" s="414"/>
      <c r="O26" s="414"/>
      <c r="P26" s="399"/>
      <c r="Q26" s="414"/>
      <c r="R26" s="414"/>
      <c r="S26" s="414"/>
      <c r="T26" s="414"/>
      <c r="U26" s="414"/>
      <c r="V26" s="414"/>
      <c r="W26" s="414"/>
    </row>
    <row r="27" spans="1:23" s="1" customFormat="1">
      <c r="A27" s="405" t="s">
        <v>75</v>
      </c>
      <c r="B27" s="405"/>
      <c r="C27" s="405"/>
      <c r="D27" s="405"/>
      <c r="E27" s="405"/>
      <c r="F27" s="405"/>
      <c r="G27" s="405"/>
      <c r="H27" s="397"/>
      <c r="I27" s="405" t="s">
        <v>96</v>
      </c>
      <c r="J27" s="405"/>
      <c r="K27" s="405"/>
      <c r="L27" s="405"/>
      <c r="M27" s="405"/>
      <c r="N27" s="405"/>
      <c r="O27" s="405"/>
      <c r="P27" s="399"/>
      <c r="Q27" s="405" t="s">
        <v>28</v>
      </c>
      <c r="R27" s="405"/>
      <c r="S27" s="405"/>
      <c r="T27" s="405"/>
      <c r="U27" s="405"/>
      <c r="V27" s="405"/>
      <c r="W27" s="405"/>
    </row>
    <row r="28" spans="1:23" s="1" customFormat="1" ht="59.5" customHeight="1">
      <c r="A28" s="409" t="s">
        <v>489</v>
      </c>
      <c r="B28" s="404"/>
      <c r="C28" s="404"/>
      <c r="D28" s="404"/>
      <c r="E28" s="404"/>
      <c r="F28" s="404"/>
      <c r="G28" s="404"/>
      <c r="H28" s="397"/>
      <c r="I28" s="409" t="s">
        <v>29</v>
      </c>
      <c r="J28" s="404"/>
      <c r="K28" s="404"/>
      <c r="L28" s="404"/>
      <c r="M28" s="404"/>
      <c r="N28" s="404"/>
      <c r="O28" s="404"/>
      <c r="P28" s="399"/>
      <c r="Q28" s="409" t="s">
        <v>29</v>
      </c>
      <c r="R28" s="404"/>
      <c r="S28" s="404"/>
      <c r="T28" s="404"/>
      <c r="U28" s="404"/>
      <c r="V28" s="404"/>
      <c r="W28" s="404"/>
    </row>
    <row r="29" spans="1:23" s="2" customFormat="1" ht="10.5" customHeight="1">
      <c r="A29" s="413"/>
      <c r="B29" s="413"/>
      <c r="C29" s="413"/>
      <c r="D29" s="413"/>
      <c r="E29" s="413"/>
      <c r="F29" s="413"/>
      <c r="G29" s="413"/>
      <c r="H29" s="397"/>
      <c r="I29" s="408"/>
      <c r="J29" s="408"/>
      <c r="K29" s="408"/>
      <c r="L29" s="408"/>
      <c r="M29" s="408"/>
      <c r="N29" s="408"/>
      <c r="O29" s="408"/>
      <c r="P29" s="399"/>
      <c r="Q29" s="408"/>
      <c r="R29" s="408"/>
      <c r="S29" s="408"/>
      <c r="T29" s="408"/>
      <c r="U29" s="408"/>
      <c r="V29" s="408"/>
      <c r="W29" s="408"/>
    </row>
    <row r="30" spans="1:23" s="1" customFormat="1">
      <c r="A30" s="393" t="s">
        <v>88</v>
      </c>
      <c r="B30" s="393"/>
      <c r="C30" s="393"/>
      <c r="D30" s="393"/>
      <c r="E30" s="393"/>
      <c r="F30" s="393"/>
      <c r="G30" s="393"/>
      <c r="H30" s="397"/>
      <c r="I30" s="393" t="s">
        <v>97</v>
      </c>
      <c r="J30" s="393"/>
      <c r="K30" s="393"/>
      <c r="L30" s="393"/>
      <c r="M30" s="393"/>
      <c r="N30" s="393"/>
      <c r="O30" s="393"/>
      <c r="P30" s="399"/>
      <c r="Q30" s="393" t="s">
        <v>20</v>
      </c>
      <c r="R30" s="393"/>
      <c r="S30" s="393"/>
      <c r="T30" s="393"/>
      <c r="U30" s="393"/>
      <c r="V30" s="393"/>
      <c r="W30" s="393"/>
    </row>
    <row r="31" spans="1:23" s="1" customFormat="1" ht="10.5" customHeight="1">
      <c r="A31" s="422"/>
      <c r="B31" s="422"/>
      <c r="C31" s="422"/>
      <c r="D31" s="422"/>
      <c r="E31" s="422"/>
      <c r="F31" s="422"/>
      <c r="G31" s="422"/>
      <c r="H31" s="397"/>
      <c r="I31" s="405"/>
      <c r="J31" s="405"/>
      <c r="K31" s="405"/>
      <c r="L31" s="405"/>
      <c r="M31" s="405"/>
      <c r="N31" s="405"/>
      <c r="O31" s="405"/>
      <c r="P31" s="399"/>
      <c r="Q31" s="405"/>
      <c r="R31" s="405"/>
      <c r="S31" s="405"/>
      <c r="T31" s="405"/>
      <c r="U31" s="405"/>
      <c r="V31" s="405"/>
      <c r="W31" s="405"/>
    </row>
    <row r="32" spans="1:23" s="1" customFormat="1">
      <c r="A32" s="198"/>
      <c r="B32" s="198"/>
      <c r="C32" s="330">
        <v>2023</v>
      </c>
      <c r="D32" s="330">
        <v>2024</v>
      </c>
      <c r="E32" s="330">
        <v>2025</v>
      </c>
      <c r="F32" s="330">
        <v>2026</v>
      </c>
      <c r="G32" s="330">
        <v>2027</v>
      </c>
      <c r="H32" s="397"/>
      <c r="I32" s="421"/>
      <c r="J32" s="421"/>
      <c r="K32" s="421"/>
      <c r="L32" s="421"/>
      <c r="M32" s="421"/>
      <c r="N32" s="421"/>
      <c r="O32" s="421"/>
      <c r="P32" s="399"/>
      <c r="Q32" s="421"/>
      <c r="R32" s="421"/>
      <c r="S32" s="421"/>
      <c r="T32" s="421"/>
      <c r="U32" s="421"/>
      <c r="V32" s="421"/>
      <c r="W32" s="421"/>
    </row>
    <row r="33" spans="1:32" s="1" customFormat="1" ht="25.25" customHeight="1">
      <c r="A33" s="499" t="s">
        <v>470</v>
      </c>
      <c r="B33" s="499"/>
      <c r="C33" s="327">
        <v>51327</v>
      </c>
      <c r="D33" s="327">
        <v>64073</v>
      </c>
      <c r="E33" s="329">
        <f>D33*1.1</f>
        <v>70480.3</v>
      </c>
      <c r="F33" s="329">
        <f t="shared" ref="F33:G33" si="0">E33*1.1</f>
        <v>77528.330000000016</v>
      </c>
      <c r="G33" s="329">
        <f t="shared" si="0"/>
        <v>85281.16300000003</v>
      </c>
      <c r="H33" s="397"/>
      <c r="I33" s="263"/>
      <c r="J33" s="263"/>
      <c r="K33" s="263"/>
      <c r="L33" s="263"/>
      <c r="M33" s="263"/>
      <c r="N33" s="263"/>
      <c r="O33" s="263"/>
      <c r="P33" s="399"/>
      <c r="Q33" s="263"/>
      <c r="R33" s="263"/>
      <c r="S33" s="263"/>
      <c r="T33" s="263"/>
      <c r="U33" s="263"/>
      <c r="V33" s="263"/>
      <c r="W33" s="263"/>
      <c r="AA33" s="180"/>
    </row>
    <row r="34" spans="1:32" s="1" customFormat="1" ht="18.5" customHeight="1">
      <c r="A34" s="499" t="s">
        <v>471</v>
      </c>
      <c r="B34" s="499"/>
      <c r="C34" s="327">
        <v>20700</v>
      </c>
      <c r="D34" s="327">
        <v>20000</v>
      </c>
      <c r="E34" s="329">
        <f t="shared" ref="E34:G36" si="1">D34*1.1</f>
        <v>22000</v>
      </c>
      <c r="F34" s="329">
        <f t="shared" si="1"/>
        <v>24200.000000000004</v>
      </c>
      <c r="G34" s="329">
        <f t="shared" si="1"/>
        <v>26620.000000000007</v>
      </c>
      <c r="H34" s="397"/>
      <c r="I34" s="263"/>
      <c r="J34" s="263"/>
      <c r="K34" s="263"/>
      <c r="L34" s="263"/>
      <c r="M34" s="263"/>
      <c r="N34" s="263"/>
      <c r="O34" s="263"/>
      <c r="P34" s="399"/>
      <c r="Q34" s="263"/>
      <c r="R34" s="263"/>
      <c r="S34" s="263"/>
      <c r="T34" s="263"/>
      <c r="U34" s="263"/>
      <c r="V34" s="263"/>
      <c r="W34" s="263"/>
      <c r="AA34" s="180"/>
    </row>
    <row r="35" spans="1:32" s="1" customFormat="1" ht="18" customHeight="1">
      <c r="A35" s="499" t="s">
        <v>472</v>
      </c>
      <c r="B35" s="499"/>
      <c r="C35" s="327">
        <v>14810</v>
      </c>
      <c r="D35" s="327">
        <v>21918</v>
      </c>
      <c r="E35" s="329">
        <f t="shared" si="1"/>
        <v>24109.800000000003</v>
      </c>
      <c r="F35" s="329">
        <f t="shared" si="1"/>
        <v>26520.780000000006</v>
      </c>
      <c r="G35" s="329">
        <f t="shared" si="1"/>
        <v>29172.858000000007</v>
      </c>
      <c r="H35" s="397"/>
      <c r="I35" s="409" t="s">
        <v>224</v>
      </c>
      <c r="J35" s="409"/>
      <c r="K35" s="4">
        <f t="shared" ref="K35:O36" si="2">S35</f>
        <v>21918</v>
      </c>
      <c r="L35" s="4">
        <f t="shared" si="2"/>
        <v>24109.800000000003</v>
      </c>
      <c r="M35" s="4">
        <f t="shared" si="2"/>
        <v>26520.780000000006</v>
      </c>
      <c r="N35" s="4">
        <f t="shared" si="2"/>
        <v>29172.858000000007</v>
      </c>
      <c r="O35" s="4" t="e">
        <f t="shared" si="2"/>
        <v>#REF!</v>
      </c>
      <c r="P35" s="399"/>
      <c r="Q35" s="409" t="s">
        <v>14</v>
      </c>
      <c r="R35" s="409"/>
      <c r="S35" s="4">
        <f t="shared" ref="S35:V36" si="3">D35</f>
        <v>21918</v>
      </c>
      <c r="T35" s="4">
        <f t="shared" si="3"/>
        <v>24109.800000000003</v>
      </c>
      <c r="U35" s="4">
        <f t="shared" si="3"/>
        <v>26520.780000000006</v>
      </c>
      <c r="V35" s="4">
        <f t="shared" si="3"/>
        <v>29172.858000000007</v>
      </c>
      <c r="W35" s="4" t="e">
        <f>#REF!</f>
        <v>#REF!</v>
      </c>
      <c r="AA35" s="180"/>
    </row>
    <row r="36" spans="1:32" s="1" customFormat="1" ht="17.25" customHeight="1">
      <c r="A36" s="499" t="s">
        <v>473</v>
      </c>
      <c r="B36" s="499"/>
      <c r="C36" s="327">
        <v>15817</v>
      </c>
      <c r="D36" s="327">
        <v>22155</v>
      </c>
      <c r="E36" s="329">
        <f t="shared" si="1"/>
        <v>24370.500000000004</v>
      </c>
      <c r="F36" s="329">
        <f t="shared" si="1"/>
        <v>26807.550000000007</v>
      </c>
      <c r="G36" s="329">
        <f t="shared" si="1"/>
        <v>29488.305000000011</v>
      </c>
      <c r="H36" s="397"/>
      <c r="I36" s="409" t="s">
        <v>214</v>
      </c>
      <c r="J36" s="409"/>
      <c r="K36" s="5">
        <f t="shared" si="2"/>
        <v>22155</v>
      </c>
      <c r="L36" s="5">
        <f t="shared" si="2"/>
        <v>24370.500000000004</v>
      </c>
      <c r="M36" s="5">
        <f t="shared" si="2"/>
        <v>26807.550000000007</v>
      </c>
      <c r="N36" s="5">
        <f t="shared" si="2"/>
        <v>29488.305000000011</v>
      </c>
      <c r="O36" s="5" t="e">
        <f t="shared" si="2"/>
        <v>#REF!</v>
      </c>
      <c r="P36" s="399"/>
      <c r="Q36" s="409" t="s">
        <v>14</v>
      </c>
      <c r="R36" s="409"/>
      <c r="S36" s="5">
        <f t="shared" si="3"/>
        <v>22155</v>
      </c>
      <c r="T36" s="5">
        <f t="shared" si="3"/>
        <v>24370.500000000004</v>
      </c>
      <c r="U36" s="5">
        <f t="shared" si="3"/>
        <v>26807.550000000007</v>
      </c>
      <c r="V36" s="5">
        <f t="shared" si="3"/>
        <v>29488.305000000011</v>
      </c>
      <c r="W36" s="5" t="e">
        <f>#REF!</f>
        <v>#REF!</v>
      </c>
      <c r="AA36" s="180"/>
    </row>
    <row r="37" spans="1:32" s="1" customFormat="1">
      <c r="A37" s="393" t="s">
        <v>79</v>
      </c>
      <c r="B37" s="393"/>
      <c r="C37" s="393"/>
      <c r="D37" s="393"/>
      <c r="E37" s="393"/>
      <c r="F37" s="393"/>
      <c r="G37" s="393"/>
      <c r="H37" s="397"/>
      <c r="I37" s="393" t="s">
        <v>100</v>
      </c>
      <c r="J37" s="393"/>
      <c r="K37" s="393"/>
      <c r="L37" s="393"/>
      <c r="M37" s="393"/>
      <c r="N37" s="393"/>
      <c r="O37" s="393"/>
      <c r="P37" s="399"/>
      <c r="Q37" s="393" t="s">
        <v>30</v>
      </c>
      <c r="R37" s="393"/>
      <c r="S37" s="393"/>
      <c r="T37" s="393"/>
      <c r="U37" s="393"/>
      <c r="V37" s="393"/>
      <c r="W37" s="393"/>
    </row>
    <row r="38" spans="1:32" s="7" customFormat="1" ht="11.25" customHeight="1">
      <c r="A38" s="496"/>
      <c r="B38" s="496"/>
      <c r="C38" s="496"/>
      <c r="D38" s="496"/>
      <c r="E38" s="194"/>
      <c r="F38" s="194"/>
      <c r="G38" s="194"/>
      <c r="H38" s="397"/>
      <c r="I38" s="497" t="s">
        <v>101</v>
      </c>
      <c r="J38" s="497"/>
      <c r="K38" s="497"/>
      <c r="L38" s="497"/>
      <c r="M38" s="181" t="e">
        <f>#REF!</f>
        <v>#REF!</v>
      </c>
      <c r="N38" s="181" t="e">
        <f>#REF!</f>
        <v>#REF!</v>
      </c>
      <c r="O38" s="181" t="e">
        <f>#REF!</f>
        <v>#REF!</v>
      </c>
      <c r="P38" s="399"/>
      <c r="Q38" s="498"/>
      <c r="R38" s="498"/>
      <c r="S38" s="498"/>
      <c r="T38" s="498"/>
      <c r="U38" s="181" t="e">
        <f>#REF!</f>
        <v>#REF!</v>
      </c>
      <c r="V38" s="181" t="e">
        <f>#REF!</f>
        <v>#REF!</v>
      </c>
      <c r="W38" s="181" t="e">
        <f>#REF!</f>
        <v>#REF!</v>
      </c>
    </row>
    <row r="39" spans="1:32" s="8" customFormat="1" ht="41.25" customHeight="1">
      <c r="A39" s="215"/>
      <c r="B39" s="215"/>
      <c r="C39" s="215"/>
      <c r="D39" s="215"/>
      <c r="E39" s="331">
        <f>E32</f>
        <v>2025</v>
      </c>
      <c r="F39" s="331">
        <f>F32</f>
        <v>2026</v>
      </c>
      <c r="G39" s="331">
        <f>G32</f>
        <v>2027</v>
      </c>
      <c r="H39" s="397"/>
      <c r="I39" s="413"/>
      <c r="J39" s="413"/>
      <c r="K39" s="413"/>
      <c r="L39" s="413"/>
      <c r="M39" s="413"/>
      <c r="N39" s="413"/>
      <c r="O39" s="413"/>
      <c r="P39" s="399"/>
      <c r="Q39" s="413"/>
      <c r="R39" s="413"/>
      <c r="S39" s="413"/>
      <c r="T39" s="413"/>
      <c r="U39" s="413"/>
      <c r="V39" s="413"/>
      <c r="W39" s="413"/>
      <c r="AF39" s="8" t="s">
        <v>369</v>
      </c>
    </row>
    <row r="40" spans="1:32" s="1" customFormat="1">
      <c r="A40" s="405" t="s">
        <v>31</v>
      </c>
      <c r="B40" s="405"/>
      <c r="C40" s="405"/>
      <c r="D40" s="405"/>
      <c r="E40" s="405"/>
      <c r="F40" s="405"/>
      <c r="G40" s="405"/>
      <c r="H40" s="397"/>
      <c r="I40" s="405" t="s">
        <v>102</v>
      </c>
      <c r="J40" s="405"/>
      <c r="K40" s="405"/>
      <c r="L40" s="405"/>
      <c r="M40" s="405"/>
      <c r="N40" s="405"/>
      <c r="O40" s="405"/>
      <c r="P40" s="399"/>
      <c r="Q40" s="405" t="s">
        <v>32</v>
      </c>
      <c r="R40" s="405"/>
      <c r="S40" s="405"/>
      <c r="T40" s="405"/>
      <c r="U40" s="405"/>
      <c r="V40" s="405"/>
      <c r="W40" s="405"/>
    </row>
    <row r="41" spans="1:32" s="1" customFormat="1" ht="15">
      <c r="A41" s="17">
        <v>21</v>
      </c>
      <c r="B41" s="18" t="str">
        <f>B80</f>
        <v>Музди мењнати кормандон</v>
      </c>
      <c r="C41" s="19"/>
      <c r="D41" s="19"/>
      <c r="E41" s="10">
        <v>0.4</v>
      </c>
      <c r="F41" s="10">
        <v>0.01</v>
      </c>
      <c r="G41" s="10">
        <v>0.01</v>
      </c>
      <c r="H41" s="397"/>
      <c r="I41" s="17">
        <f>Q41</f>
        <v>21</v>
      </c>
      <c r="J41" s="20" t="str">
        <f>J80</f>
        <v>Оплата труда и отчисления работодателей</v>
      </c>
      <c r="K41" s="21"/>
      <c r="L41" s="19"/>
      <c r="M41" s="11">
        <f t="shared" ref="M41:O43" si="4">U41</f>
        <v>0.4</v>
      </c>
      <c r="N41" s="11">
        <f t="shared" si="4"/>
        <v>0.01</v>
      </c>
      <c r="O41" s="11">
        <f t="shared" si="4"/>
        <v>0.01</v>
      </c>
      <c r="P41" s="399"/>
      <c r="Q41" s="17">
        <f>A41</f>
        <v>21</v>
      </c>
      <c r="R41" s="20" t="str">
        <f>R80</f>
        <v>Wages and Social Contributions</v>
      </c>
      <c r="S41" s="21"/>
      <c r="T41" s="19"/>
      <c r="U41" s="11">
        <f t="shared" ref="U41:W43" si="5">E41</f>
        <v>0.4</v>
      </c>
      <c r="V41" s="11">
        <f t="shared" si="5"/>
        <v>0.01</v>
      </c>
      <c r="W41" s="11">
        <f t="shared" si="5"/>
        <v>0.01</v>
      </c>
    </row>
    <row r="42" spans="1:32" s="1" customFormat="1" ht="15">
      <c r="A42" s="17">
        <v>22</v>
      </c>
      <c r="B42" s="18" t="str">
        <f>B81</f>
        <v>Харољоти мол ва хизматрасонињо</v>
      </c>
      <c r="C42" s="19"/>
      <c r="D42" s="19"/>
      <c r="E42" s="10">
        <v>7.0000000000000007E-2</v>
      </c>
      <c r="F42" s="10">
        <v>7.0000000000000007E-2</v>
      </c>
      <c r="G42" s="10">
        <v>7.0000000000000007E-2</v>
      </c>
      <c r="H42" s="397"/>
      <c r="I42" s="17">
        <f>Q42</f>
        <v>22</v>
      </c>
      <c r="J42" s="20" t="str">
        <f>J81</f>
        <v>Расходы на товары и услуги</v>
      </c>
      <c r="K42" s="21"/>
      <c r="L42" s="19"/>
      <c r="M42" s="11">
        <f t="shared" si="4"/>
        <v>7.0000000000000007E-2</v>
      </c>
      <c r="N42" s="11">
        <f t="shared" si="4"/>
        <v>7.0000000000000007E-2</v>
      </c>
      <c r="O42" s="11">
        <f t="shared" si="4"/>
        <v>7.0000000000000007E-2</v>
      </c>
      <c r="P42" s="399"/>
      <c r="Q42" s="17">
        <f>A42</f>
        <v>22</v>
      </c>
      <c r="R42" s="20" t="str">
        <f>R81</f>
        <v>Goods and Services</v>
      </c>
      <c r="S42" s="21"/>
      <c r="T42" s="19"/>
      <c r="U42" s="11">
        <f t="shared" si="5"/>
        <v>7.0000000000000007E-2</v>
      </c>
      <c r="V42" s="11">
        <f t="shared" si="5"/>
        <v>7.0000000000000007E-2</v>
      </c>
      <c r="W42" s="11">
        <f t="shared" si="5"/>
        <v>7.0000000000000007E-2</v>
      </c>
    </row>
    <row r="43" spans="1:32" s="1" customFormat="1" ht="15">
      <c r="A43" s="17">
        <v>27</v>
      </c>
      <c r="B43" s="18" t="str">
        <f>B82</f>
        <v>Дигар харољот</v>
      </c>
      <c r="C43" s="19"/>
      <c r="D43" s="19"/>
      <c r="E43" s="10">
        <v>7.0000000000000007E-2</v>
      </c>
      <c r="F43" s="10">
        <v>7.0000000000000007E-2</v>
      </c>
      <c r="G43" s="10">
        <v>7.0000000000000007E-2</v>
      </c>
      <c r="H43" s="397"/>
      <c r="I43" s="17">
        <f>Q43</f>
        <v>27</v>
      </c>
      <c r="J43" s="20" t="str">
        <f>J82</f>
        <v>Субсидии и другие текущие трансферты</v>
      </c>
      <c r="K43" s="21"/>
      <c r="L43" s="19"/>
      <c r="M43" s="11">
        <f t="shared" si="4"/>
        <v>7.0000000000000007E-2</v>
      </c>
      <c r="N43" s="11">
        <f t="shared" si="4"/>
        <v>7.0000000000000007E-2</v>
      </c>
      <c r="O43" s="11">
        <f t="shared" si="4"/>
        <v>7.0000000000000007E-2</v>
      </c>
      <c r="P43" s="399"/>
      <c r="Q43" s="17">
        <f>A43</f>
        <v>27</v>
      </c>
      <c r="R43" s="20" t="str">
        <f>R82</f>
        <v>Subsidies and Transfers</v>
      </c>
      <c r="S43" s="21"/>
      <c r="T43" s="19"/>
      <c r="U43" s="11">
        <f t="shared" si="5"/>
        <v>7.0000000000000007E-2</v>
      </c>
      <c r="V43" s="11">
        <f t="shared" si="5"/>
        <v>7.0000000000000007E-2</v>
      </c>
      <c r="W43" s="11">
        <f t="shared" si="5"/>
        <v>7.0000000000000007E-2</v>
      </c>
    </row>
    <row r="44" spans="1:32" s="1" customFormat="1" ht="30">
      <c r="A44" s="25">
        <v>28</v>
      </c>
      <c r="B44" s="18" t="str">
        <f>B83</f>
        <v xml:space="preserve">Амалиётњо бо дороињо ва уњдадорињо </v>
      </c>
      <c r="C44" s="19"/>
      <c r="D44" s="19"/>
      <c r="E44" s="10">
        <v>7.0000000000000007E-2</v>
      </c>
      <c r="F44" s="10">
        <v>7.0000000000000007E-2</v>
      </c>
      <c r="G44" s="10">
        <v>7.0000000000000007E-2</v>
      </c>
      <c r="H44" s="397"/>
      <c r="I44" s="17">
        <v>5201</v>
      </c>
      <c r="J44" s="20" t="s">
        <v>10</v>
      </c>
      <c r="K44" s="21"/>
      <c r="L44" s="19"/>
      <c r="M44" s="11"/>
      <c r="N44" s="11"/>
      <c r="O44" s="11"/>
      <c r="P44" s="399"/>
      <c r="Q44" s="17"/>
      <c r="R44" s="20"/>
      <c r="S44" s="21"/>
      <c r="T44" s="19"/>
      <c r="U44" s="11"/>
      <c r="V44" s="11"/>
      <c r="W44" s="11"/>
    </row>
    <row r="45" spans="1:32" s="2" customFormat="1" ht="8.25" customHeight="1">
      <c r="A45" s="413"/>
      <c r="B45" s="413"/>
      <c r="C45" s="413"/>
      <c r="D45" s="413"/>
      <c r="E45" s="413"/>
      <c r="F45" s="413"/>
      <c r="G45" s="413"/>
      <c r="H45" s="397"/>
      <c r="I45" s="400"/>
      <c r="J45" s="400"/>
      <c r="K45" s="400"/>
      <c r="L45" s="400"/>
      <c r="M45" s="400"/>
      <c r="N45" s="400"/>
      <c r="O45" s="400"/>
      <c r="P45" s="399"/>
      <c r="Q45" s="400"/>
      <c r="R45" s="400"/>
      <c r="S45" s="400"/>
      <c r="T45" s="400"/>
      <c r="U45" s="400"/>
      <c r="V45" s="400"/>
      <c r="W45" s="400"/>
    </row>
    <row r="46" spans="1:32" s="1" customFormat="1">
      <c r="A46" s="405" t="s">
        <v>80</v>
      </c>
      <c r="B46" s="405"/>
      <c r="C46" s="405"/>
      <c r="D46" s="405"/>
      <c r="E46" s="405"/>
      <c r="F46" s="405"/>
      <c r="G46" s="405"/>
      <c r="H46" s="397"/>
      <c r="I46" s="405" t="s">
        <v>103</v>
      </c>
      <c r="J46" s="405"/>
      <c r="K46" s="405"/>
      <c r="L46" s="405"/>
      <c r="M46" s="405"/>
      <c r="N46" s="405"/>
      <c r="O46" s="405"/>
      <c r="P46" s="399"/>
      <c r="Q46" s="405" t="s">
        <v>37</v>
      </c>
      <c r="R46" s="405"/>
      <c r="S46" s="405"/>
      <c r="T46" s="405"/>
      <c r="U46" s="405"/>
      <c r="V46" s="405"/>
      <c r="W46" s="405"/>
    </row>
    <row r="47" spans="1:32" s="1" customFormat="1" ht="15">
      <c r="A47" s="17">
        <v>21</v>
      </c>
      <c r="B47" s="18" t="str">
        <f>B80</f>
        <v>Музди мењнати кормандон</v>
      </c>
      <c r="C47" s="19"/>
      <c r="D47" s="19"/>
      <c r="E47" s="10">
        <f>E33/D33-1</f>
        <v>0.10000000000000009</v>
      </c>
      <c r="F47" s="10">
        <v>0.10000000000000009</v>
      </c>
      <c r="G47" s="10">
        <v>0.10000000000000009</v>
      </c>
      <c r="H47" s="397"/>
      <c r="I47" s="17">
        <f>Q47</f>
        <v>21</v>
      </c>
      <c r="J47" s="20" t="str">
        <f>J80</f>
        <v>Оплата труда и отчисления работодателей</v>
      </c>
      <c r="K47" s="21"/>
      <c r="L47" s="19"/>
      <c r="M47" s="11">
        <f t="shared" ref="M47:O49" si="6">U47</f>
        <v>0.10000000000000009</v>
      </c>
      <c r="N47" s="11">
        <f t="shared" si="6"/>
        <v>0.10000000000000009</v>
      </c>
      <c r="O47" s="11">
        <f t="shared" si="6"/>
        <v>0.10000000000000009</v>
      </c>
      <c r="P47" s="399"/>
      <c r="Q47" s="17">
        <f>A47</f>
        <v>21</v>
      </c>
      <c r="R47" s="20" t="str">
        <f>R80</f>
        <v>Wages and Social Contributions</v>
      </c>
      <c r="S47" s="21"/>
      <c r="T47" s="19"/>
      <c r="U47" s="11">
        <f t="shared" ref="U47:W49" si="7">E47</f>
        <v>0.10000000000000009</v>
      </c>
      <c r="V47" s="11">
        <f t="shared" si="7"/>
        <v>0.10000000000000009</v>
      </c>
      <c r="W47" s="11">
        <f t="shared" si="7"/>
        <v>0.10000000000000009</v>
      </c>
    </row>
    <row r="48" spans="1:32" s="1" customFormat="1" ht="15">
      <c r="A48" s="17">
        <v>22</v>
      </c>
      <c r="B48" s="18" t="str">
        <f>B81</f>
        <v>Харољоти мол ва хизматрасонињо</v>
      </c>
      <c r="C48" s="19"/>
      <c r="D48" s="19"/>
      <c r="E48" s="10">
        <f>E33/D33-1</f>
        <v>0.10000000000000009</v>
      </c>
      <c r="F48" s="10">
        <v>0.10000000000000009</v>
      </c>
      <c r="G48" s="10">
        <v>0.10000000000000009</v>
      </c>
      <c r="H48" s="397"/>
      <c r="I48" s="17">
        <f>Q48</f>
        <v>22</v>
      </c>
      <c r="J48" s="20" t="str">
        <f>J81</f>
        <v>Расходы на товары и услуги</v>
      </c>
      <c r="K48" s="21"/>
      <c r="L48" s="19"/>
      <c r="M48" s="11">
        <f t="shared" si="6"/>
        <v>0.10000000000000009</v>
      </c>
      <c r="N48" s="11">
        <f t="shared" si="6"/>
        <v>0.10000000000000009</v>
      </c>
      <c r="O48" s="11">
        <f t="shared" si="6"/>
        <v>0.10000000000000009</v>
      </c>
      <c r="P48" s="399"/>
      <c r="Q48" s="17">
        <f>A48</f>
        <v>22</v>
      </c>
      <c r="R48" s="20" t="str">
        <f>R81</f>
        <v>Goods and Services</v>
      </c>
      <c r="S48" s="21"/>
      <c r="T48" s="19"/>
      <c r="U48" s="11">
        <f t="shared" si="7"/>
        <v>0.10000000000000009</v>
      </c>
      <c r="V48" s="11">
        <f t="shared" si="7"/>
        <v>0.10000000000000009</v>
      </c>
      <c r="W48" s="11">
        <f t="shared" si="7"/>
        <v>0.10000000000000009</v>
      </c>
    </row>
    <row r="49" spans="1:31" s="1" customFormat="1" ht="15">
      <c r="A49" s="17">
        <v>27</v>
      </c>
      <c r="B49" s="18" t="str">
        <f>B82</f>
        <v>Дигар харољот</v>
      </c>
      <c r="C49" s="19"/>
      <c r="D49" s="19"/>
      <c r="E49" s="10">
        <f>F35/E35-1</f>
        <v>0.10000000000000009</v>
      </c>
      <c r="F49" s="10">
        <v>0.10000000000000009</v>
      </c>
      <c r="G49" s="10">
        <v>0.10000000000000009</v>
      </c>
      <c r="H49" s="397"/>
      <c r="I49" s="17">
        <f>Q49</f>
        <v>27</v>
      </c>
      <c r="J49" s="20" t="str">
        <f>J82</f>
        <v>Субсидии и другие текущие трансферты</v>
      </c>
      <c r="K49" s="21"/>
      <c r="L49" s="19"/>
      <c r="M49" s="11">
        <f t="shared" si="6"/>
        <v>0.10000000000000009</v>
      </c>
      <c r="N49" s="11">
        <f t="shared" si="6"/>
        <v>0.10000000000000009</v>
      </c>
      <c r="O49" s="11">
        <f t="shared" si="6"/>
        <v>0.10000000000000009</v>
      </c>
      <c r="P49" s="399"/>
      <c r="Q49" s="17">
        <f>A49</f>
        <v>27</v>
      </c>
      <c r="R49" s="20" t="str">
        <f>R82</f>
        <v>Subsidies and Transfers</v>
      </c>
      <c r="S49" s="21"/>
      <c r="T49" s="19"/>
      <c r="U49" s="11">
        <f t="shared" si="7"/>
        <v>0.10000000000000009</v>
      </c>
      <c r="V49" s="11">
        <f t="shared" si="7"/>
        <v>0.10000000000000009</v>
      </c>
      <c r="W49" s="11">
        <f t="shared" si="7"/>
        <v>0.10000000000000009</v>
      </c>
    </row>
    <row r="50" spans="1:31" s="1" customFormat="1" ht="30">
      <c r="A50" s="25">
        <v>28</v>
      </c>
      <c r="B50" s="18" t="str">
        <f>B83</f>
        <v xml:space="preserve">Амалиётњо бо дороињо ва уњдадорињо </v>
      </c>
      <c r="C50" s="19"/>
      <c r="D50" s="19"/>
      <c r="E50" s="10">
        <f>F35/E35-1</f>
        <v>0.10000000000000009</v>
      </c>
      <c r="F50" s="10">
        <v>0.10000000000000009</v>
      </c>
      <c r="G50" s="10">
        <v>0.10000000000000009</v>
      </c>
      <c r="H50" s="397"/>
      <c r="I50" s="196">
        <v>5201</v>
      </c>
      <c r="J50" s="20" t="s">
        <v>10</v>
      </c>
      <c r="K50" s="21"/>
      <c r="L50" s="19"/>
      <c r="M50" s="11"/>
      <c r="N50" s="11"/>
      <c r="O50" s="11"/>
      <c r="P50" s="399"/>
      <c r="Q50" s="17"/>
      <c r="R50" s="20"/>
      <c r="S50" s="21"/>
      <c r="T50" s="19"/>
      <c r="U50" s="11"/>
      <c r="V50" s="11"/>
      <c r="W50" s="11"/>
    </row>
    <row r="51" spans="1:31" s="2" customFormat="1" ht="6" customHeight="1">
      <c r="A51" s="413"/>
      <c r="B51" s="413"/>
      <c r="C51" s="413"/>
      <c r="D51" s="413"/>
      <c r="E51" s="413"/>
      <c r="F51" s="413"/>
      <c r="G51" s="413"/>
      <c r="H51" s="397"/>
      <c r="I51" s="400"/>
      <c r="J51" s="400"/>
      <c r="K51" s="400"/>
      <c r="L51" s="400"/>
      <c r="M51" s="400"/>
      <c r="N51" s="400"/>
      <c r="O51" s="400"/>
      <c r="P51" s="399"/>
      <c r="Q51" s="400"/>
      <c r="R51" s="400"/>
      <c r="S51" s="400"/>
      <c r="T51" s="400"/>
      <c r="U51" s="400"/>
      <c r="V51" s="400"/>
      <c r="W51" s="400"/>
    </row>
    <row r="52" spans="1:31" s="1" customFormat="1">
      <c r="A52" s="393" t="s">
        <v>81</v>
      </c>
      <c r="B52" s="393"/>
      <c r="C52" s="393"/>
      <c r="D52" s="393"/>
      <c r="E52" s="393"/>
      <c r="F52" s="393"/>
      <c r="G52" s="393"/>
      <c r="H52" s="397"/>
      <c r="I52" s="436" t="s">
        <v>104</v>
      </c>
      <c r="J52" s="436"/>
      <c r="K52" s="436"/>
      <c r="L52" s="436"/>
      <c r="M52" s="436"/>
      <c r="N52" s="436"/>
      <c r="O52" s="436"/>
      <c r="P52" s="399"/>
      <c r="Q52" s="436" t="s">
        <v>38</v>
      </c>
      <c r="R52" s="436"/>
      <c r="S52" s="436"/>
      <c r="T52" s="436"/>
      <c r="U52" s="436"/>
      <c r="V52" s="436"/>
      <c r="W52" s="436"/>
    </row>
    <row r="53" spans="1:31" s="2" customFormat="1" ht="9" customHeight="1">
      <c r="A53" s="413"/>
      <c r="B53" s="413"/>
      <c r="C53" s="413"/>
      <c r="D53" s="413"/>
      <c r="E53" s="413"/>
      <c r="F53" s="413"/>
      <c r="G53" s="413"/>
      <c r="H53" s="397"/>
      <c r="I53" s="400"/>
      <c r="J53" s="400"/>
      <c r="K53" s="400"/>
      <c r="L53" s="400"/>
      <c r="M53" s="400"/>
      <c r="N53" s="400"/>
      <c r="O53" s="400"/>
      <c r="P53" s="399"/>
      <c r="Q53" s="400"/>
      <c r="R53" s="400"/>
      <c r="S53" s="400"/>
      <c r="T53" s="400"/>
      <c r="U53" s="400"/>
      <c r="V53" s="400"/>
      <c r="W53" s="400"/>
    </row>
    <row r="54" spans="1:31" s="7" customFormat="1" ht="42" customHeight="1">
      <c r="A54" s="491" t="s">
        <v>84</v>
      </c>
      <c r="B54" s="491"/>
      <c r="C54" s="258">
        <f>C32</f>
        <v>2023</v>
      </c>
      <c r="D54" s="258">
        <f>D32</f>
        <v>2024</v>
      </c>
      <c r="E54" s="258">
        <f>E32</f>
        <v>2025</v>
      </c>
      <c r="F54" s="258">
        <f>F32</f>
        <v>2026</v>
      </c>
      <c r="G54" s="258">
        <f>G32</f>
        <v>2027</v>
      </c>
      <c r="H54" s="397"/>
      <c r="I54" s="491" t="s">
        <v>247</v>
      </c>
      <c r="J54" s="491"/>
      <c r="K54" s="194" t="s">
        <v>106</v>
      </c>
      <c r="L54" s="194" t="s">
        <v>107</v>
      </c>
      <c r="M54" s="194" t="s">
        <v>108</v>
      </c>
      <c r="N54" s="194" t="s">
        <v>109</v>
      </c>
      <c r="O54" s="194" t="s">
        <v>110</v>
      </c>
      <c r="P54" s="399"/>
      <c r="Q54" s="491" t="s">
        <v>39</v>
      </c>
      <c r="R54" s="491"/>
      <c r="S54" s="181" t="e">
        <f>#REF!</f>
        <v>#REF!</v>
      </c>
      <c r="T54" s="181" t="e">
        <f>#REF!</f>
        <v>#REF!</v>
      </c>
      <c r="U54" s="181" t="e">
        <f>#REF!</f>
        <v>#REF!</v>
      </c>
      <c r="V54" s="181" t="e">
        <f>#REF!</f>
        <v>#REF!</v>
      </c>
      <c r="W54" s="181" t="e">
        <f>#REF!</f>
        <v>#REF!</v>
      </c>
    </row>
    <row r="55" spans="1:31" s="1" customFormat="1">
      <c r="A55" s="214"/>
      <c r="B55" s="214"/>
      <c r="C55" s="216"/>
      <c r="D55" s="216"/>
      <c r="E55" s="216"/>
      <c r="F55" s="216"/>
      <c r="G55" s="216"/>
      <c r="H55" s="397"/>
      <c r="I55" s="396"/>
      <c r="J55" s="396"/>
      <c r="K55" s="396"/>
      <c r="L55" s="396"/>
      <c r="M55" s="396"/>
      <c r="N55" s="396"/>
      <c r="O55" s="396"/>
      <c r="P55" s="399"/>
      <c r="Q55" s="396"/>
      <c r="R55" s="396"/>
      <c r="S55" s="396"/>
      <c r="T55" s="396"/>
      <c r="U55" s="396"/>
      <c r="V55" s="396"/>
      <c r="W55" s="396"/>
    </row>
    <row r="56" spans="1:31" s="1" customFormat="1" ht="15">
      <c r="A56" s="22"/>
      <c r="B56" s="23" t="s">
        <v>248</v>
      </c>
      <c r="C56" s="218">
        <f>C58+C62+C66+C70</f>
        <v>19925.787000000004</v>
      </c>
      <c r="D56" s="218">
        <f>D58+D62+D66+D70</f>
        <v>21781.206000000002</v>
      </c>
      <c r="E56" s="218">
        <f t="shared" ref="E56:G56" si="8">E58+E62+E66+E70</f>
        <v>27403.997973000005</v>
      </c>
      <c r="F56" s="218">
        <f t="shared" si="8"/>
        <v>31759.600431141007</v>
      </c>
      <c r="G56" s="218">
        <f t="shared" si="8"/>
        <v>36831.210049051078</v>
      </c>
      <c r="H56" s="397"/>
      <c r="I56" s="22"/>
      <c r="J56" s="23" t="s">
        <v>111</v>
      </c>
      <c r="K56" s="24">
        <f>S56</f>
        <v>19925.787000000004</v>
      </c>
      <c r="L56" s="24">
        <f>T56</f>
        <v>21781.206000000002</v>
      </c>
      <c r="M56" s="24">
        <f>U56</f>
        <v>27403.997973000005</v>
      </c>
      <c r="N56" s="24">
        <f>V56</f>
        <v>31759.600431141007</v>
      </c>
      <c r="O56" s="24">
        <f>W56</f>
        <v>36831.210049051078</v>
      </c>
      <c r="P56" s="399"/>
      <c r="Q56" s="22"/>
      <c r="R56" s="23" t="s">
        <v>41</v>
      </c>
      <c r="S56" s="24">
        <f>C56</f>
        <v>19925.787000000004</v>
      </c>
      <c r="T56" s="24">
        <f>D56</f>
        <v>21781.206000000002</v>
      </c>
      <c r="U56" s="24">
        <f>E56</f>
        <v>27403.997973000005</v>
      </c>
      <c r="V56" s="24">
        <f>F56</f>
        <v>31759.600431141007</v>
      </c>
      <c r="W56" s="24">
        <f>G56</f>
        <v>36831.210049051078</v>
      </c>
      <c r="Z56" s="210"/>
      <c r="AA56" s="210"/>
      <c r="AD56" s="332">
        <v>15240761</v>
      </c>
      <c r="AE56" s="332">
        <v>18831197</v>
      </c>
    </row>
    <row r="57" spans="1:31" s="1" customFormat="1" ht="8.25" customHeight="1">
      <c r="A57" s="396"/>
      <c r="B57" s="396"/>
      <c r="C57" s="396"/>
      <c r="D57" s="396"/>
      <c r="E57" s="396"/>
      <c r="F57" s="396"/>
      <c r="G57" s="396"/>
      <c r="H57" s="397"/>
      <c r="I57" s="22"/>
      <c r="J57" s="23"/>
      <c r="K57" s="24"/>
      <c r="L57" s="24"/>
      <c r="M57" s="24"/>
      <c r="N57" s="24"/>
      <c r="O57" s="24"/>
      <c r="P57" s="399"/>
      <c r="Q57" s="22"/>
      <c r="R57" s="23"/>
      <c r="S57" s="24"/>
      <c r="T57" s="24"/>
      <c r="U57" s="24"/>
      <c r="V57" s="24"/>
      <c r="W57" s="24"/>
      <c r="Z57" s="210"/>
      <c r="AA57" s="210"/>
      <c r="AD57" s="325">
        <v>3471472</v>
      </c>
      <c r="AE57" s="325">
        <v>3990191</v>
      </c>
    </row>
    <row r="58" spans="1:31" s="1" customFormat="1" ht="15.75" customHeight="1">
      <c r="A58" s="199">
        <v>21</v>
      </c>
      <c r="B58" s="200" t="str">
        <f>B80</f>
        <v>Музди мењнати кормандон</v>
      </c>
      <c r="C58" s="201">
        <f>C80</f>
        <v>4061.6010000000001</v>
      </c>
      <c r="D58" s="201">
        <f>D80</f>
        <v>4869.1970000000001</v>
      </c>
      <c r="E58" s="202">
        <f>D58+E59+E60</f>
        <v>7498.5633800000005</v>
      </c>
      <c r="F58" s="202">
        <f>E58+F59+F60</f>
        <v>8330.9039151800007</v>
      </c>
      <c r="G58" s="202">
        <f>F58+G59+G60</f>
        <v>9255.6342497649821</v>
      </c>
      <c r="H58" s="397"/>
      <c r="I58" s="25">
        <f>Q58</f>
        <v>21</v>
      </c>
      <c r="J58" s="18" t="str">
        <f>J80</f>
        <v>Оплата труда и отчисления работодателей</v>
      </c>
      <c r="K58" s="13">
        <f>S58</f>
        <v>4061.6010000000001</v>
      </c>
      <c r="L58" s="13">
        <f>T58</f>
        <v>4869.1970000000001</v>
      </c>
      <c r="M58" s="27">
        <f>U58</f>
        <v>7498.5633800000005</v>
      </c>
      <c r="N58" s="27">
        <f>V58</f>
        <v>8330.9039151800007</v>
      </c>
      <c r="O58" s="27">
        <f>W58</f>
        <v>9255.6342497649821</v>
      </c>
      <c r="P58" s="399"/>
      <c r="Q58" s="25">
        <f>A58</f>
        <v>21</v>
      </c>
      <c r="R58" s="20" t="str">
        <f>R80</f>
        <v>Wages and Social Contributions</v>
      </c>
      <c r="S58" s="13">
        <f>C58</f>
        <v>4061.6010000000001</v>
      </c>
      <c r="T58" s="13">
        <f>D58</f>
        <v>4869.1970000000001</v>
      </c>
      <c r="U58" s="27">
        <f>E58</f>
        <v>7498.5633800000005</v>
      </c>
      <c r="V58" s="27">
        <f>F58</f>
        <v>8330.9039151800007</v>
      </c>
      <c r="W58" s="27">
        <f>G58</f>
        <v>9255.6342497649821</v>
      </c>
      <c r="Z58" s="210"/>
      <c r="AA58" s="210"/>
      <c r="AD58" s="325">
        <v>6895738</v>
      </c>
      <c r="AE58" s="325">
        <v>9107980</v>
      </c>
    </row>
    <row r="59" spans="1:31" s="1" customFormat="1" ht="15">
      <c r="A59" s="199"/>
      <c r="B59" s="203" t="s">
        <v>31</v>
      </c>
      <c r="C59" s="204"/>
      <c r="D59" s="204"/>
      <c r="E59" s="202">
        <f>D58*(E41)</f>
        <v>1947.6788000000001</v>
      </c>
      <c r="F59" s="202">
        <f>E58*(F41)</f>
        <v>74.985633800000002</v>
      </c>
      <c r="G59" s="202">
        <f>F58*(G41)</f>
        <v>83.309039151800008</v>
      </c>
      <c r="H59" s="397"/>
      <c r="I59" s="25"/>
      <c r="J59" s="30" t="s">
        <v>112</v>
      </c>
      <c r="K59" s="27"/>
      <c r="L59" s="27"/>
      <c r="M59" s="27">
        <f t="shared" ref="M59:O60" si="9">U59</f>
        <v>1947.6788000000001</v>
      </c>
      <c r="N59" s="27">
        <f t="shared" si="9"/>
        <v>74.985633800000002</v>
      </c>
      <c r="O59" s="27">
        <f t="shared" si="9"/>
        <v>83.309039151800008</v>
      </c>
      <c r="P59" s="399"/>
      <c r="Q59" s="25"/>
      <c r="R59" s="30" t="s">
        <v>42</v>
      </c>
      <c r="S59" s="27"/>
      <c r="T59" s="27"/>
      <c r="U59" s="27">
        <f t="shared" ref="U59:W60" si="10">E59</f>
        <v>1947.6788000000001</v>
      </c>
      <c r="V59" s="27">
        <f t="shared" si="10"/>
        <v>74.985633800000002</v>
      </c>
      <c r="W59" s="27">
        <f t="shared" si="10"/>
        <v>83.309039151800008</v>
      </c>
      <c r="Z59" s="210"/>
      <c r="AA59" s="210"/>
      <c r="AD59" s="325">
        <v>3598598</v>
      </c>
      <c r="AE59" s="325">
        <v>4179548</v>
      </c>
    </row>
    <row r="60" spans="1:31" s="1" customFormat="1" ht="15">
      <c r="A60" s="199"/>
      <c r="B60" s="203" t="s">
        <v>80</v>
      </c>
      <c r="C60" s="204"/>
      <c r="D60" s="204"/>
      <c r="E60" s="202">
        <f>(D58+E59)*(E47)</f>
        <v>681.68758000000059</v>
      </c>
      <c r="F60" s="202">
        <f>(E58+F59)*(F47)</f>
        <v>757.35490138000068</v>
      </c>
      <c r="G60" s="202">
        <f>(F58+G59)*(G47)</f>
        <v>841.42129543318083</v>
      </c>
      <c r="H60" s="397"/>
      <c r="I60" s="25"/>
      <c r="J60" s="30" t="s">
        <v>113</v>
      </c>
      <c r="K60" s="27"/>
      <c r="L60" s="27"/>
      <c r="M60" s="27">
        <f t="shared" si="9"/>
        <v>681.68758000000059</v>
      </c>
      <c r="N60" s="27">
        <f t="shared" si="9"/>
        <v>757.35490138000068</v>
      </c>
      <c r="O60" s="27">
        <f t="shared" si="9"/>
        <v>841.42129543318083</v>
      </c>
      <c r="P60" s="399"/>
      <c r="Q60" s="25"/>
      <c r="R60" s="30" t="s">
        <v>43</v>
      </c>
      <c r="S60" s="27"/>
      <c r="T60" s="27"/>
      <c r="U60" s="27">
        <f t="shared" si="10"/>
        <v>681.68758000000059</v>
      </c>
      <c r="V60" s="27">
        <f t="shared" si="10"/>
        <v>757.35490138000068</v>
      </c>
      <c r="W60" s="27">
        <f t="shared" si="10"/>
        <v>841.42129543318083</v>
      </c>
      <c r="AD60" s="325">
        <v>1274953</v>
      </c>
      <c r="AE60" s="325">
        <v>1553478</v>
      </c>
    </row>
    <row r="61" spans="1:31" s="1" customFormat="1" ht="15">
      <c r="A61" s="500"/>
      <c r="B61" s="500"/>
      <c r="C61" s="500"/>
      <c r="D61" s="500"/>
      <c r="E61" s="500"/>
      <c r="F61" s="500"/>
      <c r="G61" s="500"/>
      <c r="H61" s="397"/>
      <c r="I61" s="425"/>
      <c r="J61" s="425"/>
      <c r="K61" s="425"/>
      <c r="L61" s="425"/>
      <c r="M61" s="425"/>
      <c r="N61" s="425"/>
      <c r="O61" s="425"/>
      <c r="P61" s="399"/>
      <c r="Q61" s="425"/>
      <c r="R61" s="425"/>
      <c r="S61" s="425"/>
      <c r="T61" s="425"/>
      <c r="U61" s="425"/>
      <c r="V61" s="425"/>
      <c r="W61" s="425"/>
      <c r="AD61" s="333"/>
      <c r="AE61" s="333"/>
    </row>
    <row r="62" spans="1:31" s="1" customFormat="1" ht="15">
      <c r="A62" s="199">
        <v>22</v>
      </c>
      <c r="B62" s="200" t="str">
        <f>B81</f>
        <v>Харољоти мол ва хизматрасонињо</v>
      </c>
      <c r="C62" s="205">
        <f>C81</f>
        <v>9717.7890000000007</v>
      </c>
      <c r="D62" s="205">
        <f>D81</f>
        <v>10000.785</v>
      </c>
      <c r="E62" s="202">
        <f>D62+E63+E64</f>
        <v>11770.923945</v>
      </c>
      <c r="F62" s="202">
        <f>E62+F63+F64</f>
        <v>13854.377483265002</v>
      </c>
      <c r="G62" s="202">
        <f>F62+G63+G64</f>
        <v>16306.602297802907</v>
      </c>
      <c r="H62" s="397"/>
      <c r="I62" s="25">
        <f>Q62</f>
        <v>22</v>
      </c>
      <c r="J62" s="20" t="str">
        <f>J81</f>
        <v>Расходы на товары и услуги</v>
      </c>
      <c r="K62" s="13">
        <f>S62</f>
        <v>9717.7890000000007</v>
      </c>
      <c r="L62" s="13">
        <f>T62</f>
        <v>10000.785</v>
      </c>
      <c r="M62" s="27">
        <f>U62</f>
        <v>11770.923945</v>
      </c>
      <c r="N62" s="27">
        <f>V62</f>
        <v>13854.377483265002</v>
      </c>
      <c r="O62" s="27">
        <f>W62</f>
        <v>16306.602297802907</v>
      </c>
      <c r="P62" s="399"/>
      <c r="Q62" s="25">
        <f>A62</f>
        <v>22</v>
      </c>
      <c r="R62" s="20" t="str">
        <f>R81</f>
        <v>Goods and Services</v>
      </c>
      <c r="S62" s="13">
        <f>C62</f>
        <v>9717.7890000000007</v>
      </c>
      <c r="T62" s="13">
        <f>D62</f>
        <v>10000.785</v>
      </c>
      <c r="U62" s="27">
        <f>E62</f>
        <v>11770.923945</v>
      </c>
      <c r="V62" s="27">
        <f>F62</f>
        <v>13854.377483265002</v>
      </c>
      <c r="W62" s="27">
        <f>G62</f>
        <v>16306.602297802907</v>
      </c>
    </row>
    <row r="63" spans="1:31" s="1" customFormat="1" ht="15">
      <c r="A63" s="199"/>
      <c r="B63" s="203" t="s">
        <v>31</v>
      </c>
      <c r="C63" s="204"/>
      <c r="D63" s="204"/>
      <c r="E63" s="202">
        <f>D62*(E42)</f>
        <v>700.05495000000008</v>
      </c>
      <c r="F63" s="202">
        <f>E62*(F42)</f>
        <v>823.96467615000006</v>
      </c>
      <c r="G63" s="202">
        <f>F62*(G42)</f>
        <v>969.80642382855024</v>
      </c>
      <c r="H63" s="397"/>
      <c r="I63" s="25"/>
      <c r="J63" s="30" t="str">
        <f>J59</f>
        <v>в т.ч. изменение расходов из-за изменения цен</v>
      </c>
      <c r="K63" s="27"/>
      <c r="L63" s="27"/>
      <c r="M63" s="27">
        <f t="shared" ref="M63:O64" si="11">U63</f>
        <v>700.05495000000008</v>
      </c>
      <c r="N63" s="27">
        <f t="shared" si="11"/>
        <v>823.96467615000006</v>
      </c>
      <c r="O63" s="27">
        <f t="shared" si="11"/>
        <v>969.80642382855024</v>
      </c>
      <c r="P63" s="399"/>
      <c r="Q63" s="25"/>
      <c r="R63" s="30" t="s">
        <v>42</v>
      </c>
      <c r="S63" s="27"/>
      <c r="T63" s="27"/>
      <c r="U63" s="27">
        <f t="shared" ref="U63:W64" si="12">E63</f>
        <v>700.05495000000008</v>
      </c>
      <c r="V63" s="27">
        <f t="shared" si="12"/>
        <v>823.96467615000006</v>
      </c>
      <c r="W63" s="27">
        <f t="shared" si="12"/>
        <v>969.80642382855024</v>
      </c>
    </row>
    <row r="64" spans="1:31" s="1" customFormat="1" ht="15">
      <c r="A64" s="199"/>
      <c r="B64" s="203" t="s">
        <v>80</v>
      </c>
      <c r="C64" s="204"/>
      <c r="D64" s="204"/>
      <c r="E64" s="202">
        <f>(D62+E63)*(E48)</f>
        <v>1070.0839950000009</v>
      </c>
      <c r="F64" s="202">
        <f>(E62+F63)*(F48)</f>
        <v>1259.4888621150012</v>
      </c>
      <c r="G64" s="202">
        <f>(F62+G63)*(G48)</f>
        <v>1482.4183907093563</v>
      </c>
      <c r="H64" s="397"/>
      <c r="I64" s="25"/>
      <c r="J64" s="30" t="str">
        <f>J60</f>
        <v>в т.ч. изменение расходов из-за изменения объема</v>
      </c>
      <c r="K64" s="27"/>
      <c r="L64" s="27"/>
      <c r="M64" s="27">
        <f t="shared" si="11"/>
        <v>1070.0839950000009</v>
      </c>
      <c r="N64" s="27">
        <f t="shared" si="11"/>
        <v>1259.4888621150012</v>
      </c>
      <c r="O64" s="27">
        <f t="shared" si="11"/>
        <v>1482.4183907093563</v>
      </c>
      <c r="P64" s="399"/>
      <c r="Q64" s="25"/>
      <c r="R64" s="30" t="s">
        <v>43</v>
      </c>
      <c r="S64" s="27"/>
      <c r="T64" s="27"/>
      <c r="U64" s="27">
        <f t="shared" si="12"/>
        <v>1070.0839950000009</v>
      </c>
      <c r="V64" s="27">
        <f t="shared" si="12"/>
        <v>1259.4888621150012</v>
      </c>
      <c r="W64" s="27">
        <f t="shared" si="12"/>
        <v>1482.4183907093563</v>
      </c>
    </row>
    <row r="65" spans="1:31" s="1" customFormat="1" ht="7.5" customHeight="1">
      <c r="A65" s="500"/>
      <c r="B65" s="500"/>
      <c r="C65" s="500"/>
      <c r="D65" s="500"/>
      <c r="E65" s="500"/>
      <c r="F65" s="500"/>
      <c r="G65" s="500"/>
      <c r="H65" s="397"/>
      <c r="I65" s="425"/>
      <c r="J65" s="425"/>
      <c r="K65" s="425"/>
      <c r="L65" s="425"/>
      <c r="M65" s="425"/>
      <c r="N65" s="425"/>
      <c r="O65" s="425"/>
      <c r="P65" s="399"/>
      <c r="Q65" s="425"/>
      <c r="R65" s="425"/>
      <c r="S65" s="425"/>
      <c r="T65" s="425"/>
      <c r="U65" s="425"/>
      <c r="V65" s="425"/>
      <c r="W65" s="425"/>
    </row>
    <row r="66" spans="1:31" s="1" customFormat="1" ht="15">
      <c r="A66" s="199">
        <v>27</v>
      </c>
      <c r="B66" s="206" t="str">
        <f>B82</f>
        <v>Дигар харољот</v>
      </c>
      <c r="C66" s="205">
        <f>C82</f>
        <v>4467.1940000000004</v>
      </c>
      <c r="D66" s="205">
        <f>D82</f>
        <v>4990.7020000000002</v>
      </c>
      <c r="E66" s="202">
        <f>D66+E67+E68</f>
        <v>5874.056254000001</v>
      </c>
      <c r="F66" s="202">
        <f>E66+F67+F68</f>
        <v>6913.7642109580011</v>
      </c>
      <c r="G66" s="202">
        <f>F66+G67+G68</f>
        <v>8137.5004762975677</v>
      </c>
      <c r="H66" s="397"/>
      <c r="I66" s="25">
        <f>Q66</f>
        <v>27</v>
      </c>
      <c r="J66" s="20" t="str">
        <f>J82</f>
        <v>Субсидии и другие текущие трансферты</v>
      </c>
      <c r="K66" s="31">
        <f>S66</f>
        <v>4467.1940000000004</v>
      </c>
      <c r="L66" s="31">
        <f>T66</f>
        <v>4990.7020000000002</v>
      </c>
      <c r="M66" s="27">
        <f>U66</f>
        <v>5874.056254000001</v>
      </c>
      <c r="N66" s="27">
        <f>V66</f>
        <v>6913.7642109580011</v>
      </c>
      <c r="O66" s="27">
        <f>W66</f>
        <v>8137.5004762975677</v>
      </c>
      <c r="P66" s="399"/>
      <c r="Q66" s="25">
        <f>A66</f>
        <v>27</v>
      </c>
      <c r="R66" s="20" t="str">
        <f>R82</f>
        <v>Subsidies and Transfers</v>
      </c>
      <c r="S66" s="31">
        <f>C66</f>
        <v>4467.1940000000004</v>
      </c>
      <c r="T66" s="31">
        <f>D66</f>
        <v>4990.7020000000002</v>
      </c>
      <c r="U66" s="27">
        <f>E66</f>
        <v>5874.056254000001</v>
      </c>
      <c r="V66" s="27">
        <f>F66</f>
        <v>6913.7642109580011</v>
      </c>
      <c r="W66" s="27">
        <f>G66</f>
        <v>8137.5004762975677</v>
      </c>
    </row>
    <row r="67" spans="1:31" s="1" customFormat="1" ht="15">
      <c r="A67" s="199"/>
      <c r="B67" s="203" t="s">
        <v>31</v>
      </c>
      <c r="C67" s="204"/>
      <c r="D67" s="204"/>
      <c r="E67" s="202">
        <f>D66*(E43)</f>
        <v>349.34914000000003</v>
      </c>
      <c r="F67" s="202">
        <f>E66*(F43)</f>
        <v>411.18393778000012</v>
      </c>
      <c r="G67" s="202">
        <f>F66*(G43)</f>
        <v>483.96349476706013</v>
      </c>
      <c r="H67" s="397"/>
      <c r="I67" s="25"/>
      <c r="J67" s="30" t="str">
        <f>J59</f>
        <v>в т.ч. изменение расходов из-за изменения цен</v>
      </c>
      <c r="K67" s="27"/>
      <c r="L67" s="27"/>
      <c r="M67" s="27">
        <f t="shared" ref="M67:O68" si="13">U67</f>
        <v>349.34914000000003</v>
      </c>
      <c r="N67" s="27">
        <f t="shared" si="13"/>
        <v>411.18393778000012</v>
      </c>
      <c r="O67" s="27">
        <f t="shared" si="13"/>
        <v>483.96349476706013</v>
      </c>
      <c r="P67" s="399"/>
      <c r="Q67" s="25"/>
      <c r="R67" s="30" t="s">
        <v>42</v>
      </c>
      <c r="S67" s="27"/>
      <c r="T67" s="27"/>
      <c r="U67" s="27">
        <f t="shared" ref="U67:W68" si="14">E67</f>
        <v>349.34914000000003</v>
      </c>
      <c r="V67" s="27">
        <f t="shared" si="14"/>
        <v>411.18393778000012</v>
      </c>
      <c r="W67" s="27">
        <f t="shared" si="14"/>
        <v>483.96349476706013</v>
      </c>
    </row>
    <row r="68" spans="1:31" s="1" customFormat="1" ht="15">
      <c r="A68" s="199"/>
      <c r="B68" s="203" t="s">
        <v>80</v>
      </c>
      <c r="C68" s="204"/>
      <c r="D68" s="204"/>
      <c r="E68" s="202">
        <f>(D66+E67)*(E49)</f>
        <v>534.0051140000005</v>
      </c>
      <c r="F68" s="202">
        <f>(E66+F67)*(F49)</f>
        <v>628.52401917800069</v>
      </c>
      <c r="G68" s="202">
        <f>(F66+G67)*(G49)</f>
        <v>739.77277057250683</v>
      </c>
      <c r="H68" s="397"/>
      <c r="I68" s="25"/>
      <c r="J68" s="30" t="str">
        <f>J60</f>
        <v>в т.ч. изменение расходов из-за изменения объема</v>
      </c>
      <c r="K68" s="27"/>
      <c r="L68" s="27"/>
      <c r="M68" s="27">
        <f t="shared" si="13"/>
        <v>534.0051140000005</v>
      </c>
      <c r="N68" s="27">
        <f t="shared" si="13"/>
        <v>628.52401917800069</v>
      </c>
      <c r="O68" s="27">
        <f t="shared" si="13"/>
        <v>739.77277057250683</v>
      </c>
      <c r="P68" s="399"/>
      <c r="Q68" s="25"/>
      <c r="R68" s="30" t="s">
        <v>43</v>
      </c>
      <c r="S68" s="27"/>
      <c r="T68" s="27"/>
      <c r="U68" s="27">
        <f t="shared" si="14"/>
        <v>534.0051140000005</v>
      </c>
      <c r="V68" s="27">
        <f t="shared" si="14"/>
        <v>628.52401917800069</v>
      </c>
      <c r="W68" s="27">
        <f t="shared" si="14"/>
        <v>739.77277057250683</v>
      </c>
    </row>
    <row r="69" spans="1:31" s="1" customFormat="1" ht="8.25" customHeight="1">
      <c r="A69" s="500"/>
      <c r="B69" s="500"/>
      <c r="C69" s="500"/>
      <c r="D69" s="500"/>
      <c r="E69" s="500"/>
      <c r="F69" s="500"/>
      <c r="G69" s="500"/>
      <c r="H69" s="397"/>
      <c r="I69" s="425"/>
      <c r="J69" s="425"/>
      <c r="K69" s="425"/>
      <c r="L69" s="425"/>
      <c r="M69" s="425"/>
      <c r="N69" s="425"/>
      <c r="O69" s="425"/>
      <c r="P69" s="399"/>
      <c r="Q69" s="425"/>
      <c r="R69" s="425"/>
      <c r="S69" s="425"/>
      <c r="T69" s="425"/>
      <c r="U69" s="425"/>
      <c r="V69" s="425"/>
      <c r="W69" s="425"/>
    </row>
    <row r="70" spans="1:31" s="1" customFormat="1" ht="30">
      <c r="A70" s="199">
        <v>28</v>
      </c>
      <c r="B70" s="200" t="str">
        <f>B83</f>
        <v xml:space="preserve">Амалиётњо бо дороињо ва уњдадорињо </v>
      </c>
      <c r="C70" s="201">
        <f>C83</f>
        <v>1679.203</v>
      </c>
      <c r="D70" s="201">
        <f>D83</f>
        <v>1920.5219999999999</v>
      </c>
      <c r="E70" s="202">
        <f>D70+E71+E72</f>
        <v>2260.4543940000003</v>
      </c>
      <c r="F70" s="202">
        <f t="shared" ref="F70:G70" si="15">E70+F71+F72</f>
        <v>2660.5548217380006</v>
      </c>
      <c r="G70" s="202">
        <f t="shared" si="15"/>
        <v>3131.4730251856272</v>
      </c>
      <c r="H70" s="397"/>
      <c r="I70" s="25">
        <f>Q70</f>
        <v>28</v>
      </c>
      <c r="J70" s="18" t="str">
        <f>J83</f>
        <v>Приобретение оборудования</v>
      </c>
      <c r="K70" s="13">
        <f>S70</f>
        <v>1679.203</v>
      </c>
      <c r="L70" s="13">
        <f>T70</f>
        <v>1920.5219999999999</v>
      </c>
      <c r="M70" s="13">
        <f>U70</f>
        <v>2260.4543940000003</v>
      </c>
      <c r="N70" s="13">
        <f>V70</f>
        <v>2660.5548217380006</v>
      </c>
      <c r="O70" s="13">
        <f>W70</f>
        <v>3131.4730251856272</v>
      </c>
      <c r="P70" s="399"/>
      <c r="Q70" s="25">
        <f>A70</f>
        <v>28</v>
      </c>
      <c r="R70" s="20" t="str">
        <f>R83</f>
        <v>Acquisition of fixed capital assets</v>
      </c>
      <c r="S70" s="13">
        <f>C70</f>
        <v>1679.203</v>
      </c>
      <c r="T70" s="13">
        <f>D70</f>
        <v>1920.5219999999999</v>
      </c>
      <c r="U70" s="13">
        <f>E70</f>
        <v>2260.4543940000003</v>
      </c>
      <c r="V70" s="13">
        <f>F70</f>
        <v>2660.5548217380006</v>
      </c>
      <c r="W70" s="13">
        <f>G70</f>
        <v>3131.4730251856272</v>
      </c>
    </row>
    <row r="71" spans="1:31" s="1" customFormat="1" ht="15">
      <c r="A71" s="199"/>
      <c r="B71" s="203" t="s">
        <v>31</v>
      </c>
      <c r="C71" s="204"/>
      <c r="D71" s="204"/>
      <c r="E71" s="202">
        <f>D70*(E44)</f>
        <v>134.43654000000001</v>
      </c>
      <c r="F71" s="202">
        <f>E70*(F44)</f>
        <v>158.23180758000004</v>
      </c>
      <c r="G71" s="202">
        <f>F70*(G44)</f>
        <v>186.23883752166006</v>
      </c>
      <c r="H71" s="397"/>
      <c r="I71" s="25"/>
      <c r="J71" s="30" t="str">
        <f>J63</f>
        <v>в т.ч. изменение расходов из-за изменения цен</v>
      </c>
      <c r="K71" s="27"/>
      <c r="L71" s="27"/>
      <c r="M71" s="27">
        <f t="shared" ref="M71:O72" si="16">U71</f>
        <v>134.43654000000001</v>
      </c>
      <c r="N71" s="27">
        <f t="shared" si="16"/>
        <v>158.23180758000004</v>
      </c>
      <c r="O71" s="27">
        <f t="shared" si="16"/>
        <v>186.23883752166006</v>
      </c>
      <c r="P71" s="399"/>
      <c r="Q71" s="25"/>
      <c r="R71" s="30" t="s">
        <v>42</v>
      </c>
      <c r="S71" s="27"/>
      <c r="T71" s="27"/>
      <c r="U71" s="27">
        <f t="shared" ref="U71:W72" si="17">E71</f>
        <v>134.43654000000001</v>
      </c>
      <c r="V71" s="27">
        <f t="shared" si="17"/>
        <v>158.23180758000004</v>
      </c>
      <c r="W71" s="27">
        <f t="shared" si="17"/>
        <v>186.23883752166006</v>
      </c>
    </row>
    <row r="72" spans="1:31" s="1" customFormat="1" ht="15">
      <c r="A72" s="199"/>
      <c r="B72" s="203" t="s">
        <v>80</v>
      </c>
      <c r="C72" s="204"/>
      <c r="D72" s="204"/>
      <c r="E72" s="202">
        <f>(D70+E71)*(E50)</f>
        <v>205.49585400000018</v>
      </c>
      <c r="F72" s="202">
        <f>(E70+F71)*(F50)</f>
        <v>241.86862015800023</v>
      </c>
      <c r="G72" s="202">
        <f>(F70+G71)*(G50)</f>
        <v>284.67936592596629</v>
      </c>
      <c r="H72" s="397"/>
      <c r="I72" s="25"/>
      <c r="J72" s="30" t="str">
        <f>J64</f>
        <v>в т.ч. изменение расходов из-за изменения объема</v>
      </c>
      <c r="K72" s="27"/>
      <c r="L72" s="27"/>
      <c r="M72" s="27">
        <f t="shared" si="16"/>
        <v>205.49585400000018</v>
      </c>
      <c r="N72" s="27">
        <f t="shared" si="16"/>
        <v>241.86862015800023</v>
      </c>
      <c r="O72" s="27">
        <f t="shared" si="16"/>
        <v>284.67936592596629</v>
      </c>
      <c r="P72" s="399"/>
      <c r="Q72" s="25"/>
      <c r="R72" s="30" t="s">
        <v>43</v>
      </c>
      <c r="S72" s="27"/>
      <c r="T72" s="27"/>
      <c r="U72" s="27">
        <f t="shared" si="17"/>
        <v>205.49585400000018</v>
      </c>
      <c r="V72" s="27">
        <f t="shared" si="17"/>
        <v>241.86862015800023</v>
      </c>
      <c r="W72" s="27">
        <f t="shared" si="17"/>
        <v>284.67936592596629</v>
      </c>
    </row>
    <row r="73" spans="1:31" s="1" customFormat="1" ht="6.75" customHeight="1">
      <c r="A73" s="500"/>
      <c r="B73" s="500"/>
      <c r="C73" s="500"/>
      <c r="D73" s="500"/>
      <c r="E73" s="500"/>
      <c r="F73" s="500"/>
      <c r="G73" s="500"/>
      <c r="H73" s="397"/>
      <c r="I73" s="425"/>
      <c r="J73" s="425"/>
      <c r="K73" s="425"/>
      <c r="L73" s="425"/>
      <c r="M73" s="425"/>
      <c r="N73" s="425"/>
      <c r="O73" s="425"/>
      <c r="P73" s="399"/>
      <c r="Q73" s="425"/>
      <c r="R73" s="425"/>
      <c r="S73" s="425"/>
      <c r="T73" s="425"/>
      <c r="U73" s="425"/>
      <c r="V73" s="425"/>
      <c r="W73" s="425"/>
    </row>
    <row r="74" spans="1:31" s="1" customFormat="1">
      <c r="A74" s="393" t="s">
        <v>83</v>
      </c>
      <c r="B74" s="393"/>
      <c r="C74" s="393"/>
      <c r="D74" s="393"/>
      <c r="E74" s="393"/>
      <c r="F74" s="393"/>
      <c r="G74" s="393"/>
      <c r="H74" s="397"/>
      <c r="I74" s="393" t="s">
        <v>114</v>
      </c>
      <c r="J74" s="393"/>
      <c r="K74" s="393"/>
      <c r="L74" s="393"/>
      <c r="M74" s="393"/>
      <c r="N74" s="393"/>
      <c r="O74" s="393"/>
      <c r="P74" s="399"/>
      <c r="Q74" s="393" t="s">
        <v>45</v>
      </c>
      <c r="R74" s="393"/>
      <c r="S74" s="393"/>
      <c r="T74" s="393"/>
      <c r="U74" s="393"/>
      <c r="V74" s="393"/>
      <c r="W74" s="393"/>
    </row>
    <row r="75" spans="1:31" s="1" customFormat="1" ht="10.5" customHeight="1">
      <c r="A75" s="394"/>
      <c r="B75" s="394"/>
      <c r="C75" s="394"/>
      <c r="D75" s="394"/>
      <c r="E75" s="394"/>
      <c r="F75" s="394"/>
      <c r="G75" s="394"/>
      <c r="H75" s="397"/>
      <c r="I75" s="396"/>
      <c r="J75" s="396"/>
      <c r="K75" s="396"/>
      <c r="L75" s="396"/>
      <c r="M75" s="396"/>
      <c r="N75" s="396"/>
      <c r="O75" s="396"/>
      <c r="P75" s="399"/>
      <c r="Q75" s="396"/>
      <c r="R75" s="396"/>
      <c r="S75" s="396"/>
      <c r="T75" s="396"/>
      <c r="U75" s="396"/>
      <c r="V75" s="396"/>
      <c r="W75" s="396"/>
    </row>
    <row r="76" spans="1:31" s="7" customFormat="1" ht="41.25" customHeight="1">
      <c r="A76" s="491" t="s">
        <v>84</v>
      </c>
      <c r="B76" s="491"/>
      <c r="C76" s="334">
        <f>C32</f>
        <v>2023</v>
      </c>
      <c r="D76" s="334">
        <f>D32</f>
        <v>2024</v>
      </c>
      <c r="E76" s="334">
        <f>E32</f>
        <v>2025</v>
      </c>
      <c r="F76" s="334">
        <f>F32</f>
        <v>2026</v>
      </c>
      <c r="G76" s="334">
        <f>G32</f>
        <v>2027</v>
      </c>
      <c r="H76" s="397"/>
      <c r="I76" s="491" t="s">
        <v>247</v>
      </c>
      <c r="J76" s="491"/>
      <c r="K76" s="181" t="str">
        <f>K54</f>
        <v>Бюджет 2010 г.</v>
      </c>
      <c r="L76" s="181" t="str">
        <f>L54</f>
        <v>Бюджет 2011 г.</v>
      </c>
      <c r="M76" s="181" t="str">
        <f>M54</f>
        <v>Базисные расходы 2012 г.</v>
      </c>
      <c r="N76" s="181" t="str">
        <f>N54</f>
        <v>Базисные расходы 2013 г.</v>
      </c>
      <c r="O76" s="181" t="str">
        <f>O54</f>
        <v>Базисные расходы 2014 г.</v>
      </c>
      <c r="P76" s="399"/>
      <c r="Q76" s="491" t="s">
        <v>39</v>
      </c>
      <c r="R76" s="491"/>
      <c r="S76" s="181" t="e">
        <f>#REF!</f>
        <v>#REF!</v>
      </c>
      <c r="T76" s="181" t="e">
        <f>#REF!</f>
        <v>#REF!</v>
      </c>
      <c r="U76" s="181" t="e">
        <f>#REF!</f>
        <v>#REF!</v>
      </c>
      <c r="V76" s="181" t="e">
        <f>#REF!</f>
        <v>#REF!</v>
      </c>
      <c r="W76" s="181" t="e">
        <f>#REF!</f>
        <v>#REF!</v>
      </c>
    </row>
    <row r="77" spans="1:31" s="1" customFormat="1">
      <c r="A77" s="32"/>
      <c r="B77" s="33"/>
      <c r="C77" s="217"/>
      <c r="D77" s="217"/>
      <c r="E77" s="217"/>
      <c r="F77" s="217"/>
      <c r="G77" s="217"/>
      <c r="H77" s="397"/>
      <c r="I77" s="22"/>
      <c r="J77" s="35"/>
      <c r="K77" s="36"/>
      <c r="L77" s="36"/>
      <c r="M77" s="36"/>
      <c r="N77" s="36"/>
      <c r="O77" s="36"/>
      <c r="P77" s="399"/>
      <c r="Q77" s="22"/>
      <c r="R77" s="35"/>
      <c r="S77" s="36"/>
      <c r="T77" s="36"/>
      <c r="U77" s="36"/>
      <c r="V77" s="36"/>
      <c r="W77" s="36"/>
    </row>
    <row r="78" spans="1:31" s="1" customFormat="1" ht="15">
      <c r="A78" s="22"/>
      <c r="B78" s="23" t="s">
        <v>248</v>
      </c>
      <c r="C78" s="218">
        <f>SUM(C80:C83)</f>
        <v>19925.787000000004</v>
      </c>
      <c r="D78" s="218">
        <f>SUM(D80:D83)</f>
        <v>21781.206000000002</v>
      </c>
      <c r="E78" s="218">
        <f>SUM(E80:E83)</f>
        <v>27403.997973000005</v>
      </c>
      <c r="F78" s="218">
        <f>SUM(F80:F83)</f>
        <v>31759.600431141007</v>
      </c>
      <c r="G78" s="218">
        <f>SUM(G80:G83)</f>
        <v>36831.210049051078</v>
      </c>
      <c r="H78" s="397"/>
      <c r="I78" s="22"/>
      <c r="J78" s="23" t="s">
        <v>111</v>
      </c>
      <c r="K78" s="24">
        <f>S78</f>
        <v>19925.787000000004</v>
      </c>
      <c r="L78" s="24">
        <f>T78</f>
        <v>21781.206000000002</v>
      </c>
      <c r="M78" s="24">
        <f>U78</f>
        <v>27403.997973000005</v>
      </c>
      <c r="N78" s="24">
        <f>V78</f>
        <v>31759.600431141007</v>
      </c>
      <c r="O78" s="24">
        <f>W78</f>
        <v>36831.210049051078</v>
      </c>
      <c r="P78" s="399"/>
      <c r="Q78" s="22"/>
      <c r="R78" s="23" t="s">
        <v>41</v>
      </c>
      <c r="S78" s="24">
        <f>C78</f>
        <v>19925.787000000004</v>
      </c>
      <c r="T78" s="24">
        <f>D78</f>
        <v>21781.206000000002</v>
      </c>
      <c r="U78" s="24">
        <f>E78</f>
        <v>27403.997973000005</v>
      </c>
      <c r="V78" s="24">
        <f>F78</f>
        <v>31759.600431141007</v>
      </c>
      <c r="W78" s="24">
        <f>G78</f>
        <v>36831.210049051078</v>
      </c>
      <c r="AD78" s="332">
        <v>15240761</v>
      </c>
      <c r="AE78" s="332">
        <v>18831197</v>
      </c>
    </row>
    <row r="79" spans="1:31" s="1" customFormat="1" ht="8.25" customHeight="1">
      <c r="A79" s="22"/>
      <c r="B79" s="23"/>
      <c r="C79" s="24"/>
      <c r="D79" s="24"/>
      <c r="E79" s="24"/>
      <c r="F79" s="24"/>
      <c r="G79" s="24"/>
      <c r="H79" s="397"/>
      <c r="I79" s="22"/>
      <c r="J79" s="23"/>
      <c r="K79" s="24"/>
      <c r="L79" s="24"/>
      <c r="M79" s="24"/>
      <c r="N79" s="24"/>
      <c r="O79" s="24"/>
      <c r="P79" s="399"/>
      <c r="Q79" s="22"/>
      <c r="R79" s="23"/>
      <c r="S79" s="24"/>
      <c r="T79" s="24"/>
      <c r="U79" s="24"/>
      <c r="V79" s="24"/>
      <c r="W79" s="24"/>
      <c r="AD79" s="325">
        <v>3471472</v>
      </c>
      <c r="AE79" s="325">
        <v>3990191</v>
      </c>
    </row>
    <row r="80" spans="1:31" s="1" customFormat="1" ht="18" customHeight="1">
      <c r="A80" s="37">
        <v>21</v>
      </c>
      <c r="B80" s="38" t="s">
        <v>257</v>
      </c>
      <c r="C80" s="27">
        <f>B95/1000</f>
        <v>4061.6010000000001</v>
      </c>
      <c r="D80" s="27">
        <f>C95/1000</f>
        <v>4869.1970000000001</v>
      </c>
      <c r="E80" s="27">
        <f>E58</f>
        <v>7498.5633800000005</v>
      </c>
      <c r="F80" s="27">
        <f>F58</f>
        <v>8330.9039151800007</v>
      </c>
      <c r="G80" s="27">
        <f>G58</f>
        <v>9255.6342497649821</v>
      </c>
      <c r="H80" s="397"/>
      <c r="I80" s="25">
        <f>Q80</f>
        <v>21</v>
      </c>
      <c r="J80" s="18" t="s">
        <v>115</v>
      </c>
      <c r="K80" s="27">
        <f t="shared" ref="K80:O83" si="18">S80</f>
        <v>4061.6010000000001</v>
      </c>
      <c r="L80" s="27">
        <f t="shared" si="18"/>
        <v>4869.1970000000001</v>
      </c>
      <c r="M80" s="27">
        <f t="shared" si="18"/>
        <v>7498.5633800000005</v>
      </c>
      <c r="N80" s="27">
        <f t="shared" si="18"/>
        <v>8330.9039151800007</v>
      </c>
      <c r="O80" s="27">
        <f t="shared" si="18"/>
        <v>9255.6342497649821</v>
      </c>
      <c r="P80" s="399"/>
      <c r="Q80" s="25">
        <f>A80</f>
        <v>21</v>
      </c>
      <c r="R80" s="20" t="s">
        <v>33</v>
      </c>
      <c r="S80" s="27">
        <f t="shared" ref="S80:T83" si="19">C80</f>
        <v>4061.6010000000001</v>
      </c>
      <c r="T80" s="27">
        <f t="shared" si="19"/>
        <v>4869.1970000000001</v>
      </c>
      <c r="U80" s="27">
        <f t="shared" ref="U80:W83" si="20">E80</f>
        <v>7498.5633800000005</v>
      </c>
      <c r="V80" s="27">
        <f t="shared" si="20"/>
        <v>8330.9039151800007</v>
      </c>
      <c r="W80" s="27">
        <f t="shared" si="20"/>
        <v>9255.6342497649821</v>
      </c>
      <c r="AD80" s="325">
        <v>6895738</v>
      </c>
      <c r="AE80" s="325">
        <v>9107980</v>
      </c>
    </row>
    <row r="81" spans="1:31" s="1" customFormat="1" ht="15">
      <c r="A81" s="37">
        <v>22</v>
      </c>
      <c r="B81" s="38" t="s">
        <v>255</v>
      </c>
      <c r="C81" s="27">
        <f t="shared" ref="C81:D83" si="21">B96/1000</f>
        <v>9717.7890000000007</v>
      </c>
      <c r="D81" s="27">
        <f t="shared" si="21"/>
        <v>10000.785</v>
      </c>
      <c r="E81" s="27">
        <f>E62</f>
        <v>11770.923945</v>
      </c>
      <c r="F81" s="27">
        <f>F62</f>
        <v>13854.377483265002</v>
      </c>
      <c r="G81" s="27">
        <f>G62</f>
        <v>16306.602297802907</v>
      </c>
      <c r="H81" s="397"/>
      <c r="I81" s="25">
        <f>Q81</f>
        <v>22</v>
      </c>
      <c r="J81" s="18" t="s">
        <v>116</v>
      </c>
      <c r="K81" s="27">
        <f t="shared" si="18"/>
        <v>9717.7890000000007</v>
      </c>
      <c r="L81" s="27">
        <f t="shared" si="18"/>
        <v>10000.785</v>
      </c>
      <c r="M81" s="27">
        <f t="shared" si="18"/>
        <v>11770.923945</v>
      </c>
      <c r="N81" s="27">
        <f t="shared" si="18"/>
        <v>13854.377483265002</v>
      </c>
      <c r="O81" s="27">
        <f t="shared" si="18"/>
        <v>16306.602297802907</v>
      </c>
      <c r="P81" s="399"/>
      <c r="Q81" s="25">
        <f>A81</f>
        <v>22</v>
      </c>
      <c r="R81" s="20" t="s">
        <v>34</v>
      </c>
      <c r="S81" s="27">
        <f t="shared" si="19"/>
        <v>9717.7890000000007</v>
      </c>
      <c r="T81" s="27">
        <f t="shared" si="19"/>
        <v>10000.785</v>
      </c>
      <c r="U81" s="27">
        <f t="shared" si="20"/>
        <v>11770.923945</v>
      </c>
      <c r="V81" s="27">
        <f t="shared" si="20"/>
        <v>13854.377483265002</v>
      </c>
      <c r="W81" s="27">
        <f t="shared" si="20"/>
        <v>16306.602297802907</v>
      </c>
      <c r="AD81" s="325">
        <v>3598598</v>
      </c>
      <c r="AE81" s="325">
        <v>4179548</v>
      </c>
    </row>
    <row r="82" spans="1:31" s="1" customFormat="1" ht="30">
      <c r="A82" s="25">
        <v>27</v>
      </c>
      <c r="B82" s="220" t="s">
        <v>258</v>
      </c>
      <c r="C82" s="27">
        <f t="shared" si="21"/>
        <v>4467.1940000000004</v>
      </c>
      <c r="D82" s="27">
        <f t="shared" si="21"/>
        <v>4990.7020000000002</v>
      </c>
      <c r="E82" s="27">
        <f>E66</f>
        <v>5874.056254000001</v>
      </c>
      <c r="F82" s="27">
        <f>F66</f>
        <v>6913.7642109580011</v>
      </c>
      <c r="G82" s="27">
        <f>G66</f>
        <v>8137.5004762975677</v>
      </c>
      <c r="H82" s="397"/>
      <c r="I82" s="25">
        <f>Q82</f>
        <v>27</v>
      </c>
      <c r="J82" s="18" t="s">
        <v>118</v>
      </c>
      <c r="K82" s="27">
        <f t="shared" si="18"/>
        <v>4467.1940000000004</v>
      </c>
      <c r="L82" s="27">
        <f t="shared" si="18"/>
        <v>4990.7020000000002</v>
      </c>
      <c r="M82" s="27">
        <f t="shared" si="18"/>
        <v>5874.056254000001</v>
      </c>
      <c r="N82" s="27">
        <f t="shared" si="18"/>
        <v>6913.7642109580011</v>
      </c>
      <c r="O82" s="27">
        <f t="shared" si="18"/>
        <v>8137.5004762975677</v>
      </c>
      <c r="P82" s="399"/>
      <c r="Q82" s="25">
        <f>A82</f>
        <v>27</v>
      </c>
      <c r="R82" s="20" t="s">
        <v>35</v>
      </c>
      <c r="S82" s="27">
        <f t="shared" si="19"/>
        <v>4467.1940000000004</v>
      </c>
      <c r="T82" s="27">
        <f t="shared" si="19"/>
        <v>4990.7020000000002</v>
      </c>
      <c r="U82" s="27">
        <f t="shared" si="20"/>
        <v>5874.056254000001</v>
      </c>
      <c r="V82" s="27">
        <f t="shared" si="20"/>
        <v>6913.7642109580011</v>
      </c>
      <c r="W82" s="27">
        <f t="shared" si="20"/>
        <v>8137.5004762975677</v>
      </c>
      <c r="AD82" s="325">
        <v>1274953</v>
      </c>
      <c r="AE82" s="325">
        <v>1553478</v>
      </c>
    </row>
    <row r="83" spans="1:31" s="1" customFormat="1" ht="30">
      <c r="A83" s="37">
        <v>28</v>
      </c>
      <c r="B83" s="38" t="s">
        <v>256</v>
      </c>
      <c r="C83" s="27">
        <f t="shared" si="21"/>
        <v>1679.203</v>
      </c>
      <c r="D83" s="27">
        <f t="shared" si="21"/>
        <v>1920.5219999999999</v>
      </c>
      <c r="E83" s="27">
        <f>E70</f>
        <v>2260.4543940000003</v>
      </c>
      <c r="F83" s="27">
        <f>F70</f>
        <v>2660.5548217380006</v>
      </c>
      <c r="G83" s="27">
        <f>G70</f>
        <v>3131.4730251856272</v>
      </c>
      <c r="H83" s="397"/>
      <c r="I83" s="25">
        <f>Q83</f>
        <v>28</v>
      </c>
      <c r="J83" s="20" t="s">
        <v>10</v>
      </c>
      <c r="K83" s="27">
        <f t="shared" si="18"/>
        <v>1679.203</v>
      </c>
      <c r="L83" s="27">
        <f t="shared" si="18"/>
        <v>1920.5219999999999</v>
      </c>
      <c r="M83" s="27">
        <f t="shared" si="18"/>
        <v>2260.4543940000003</v>
      </c>
      <c r="N83" s="27">
        <f t="shared" si="18"/>
        <v>2660.5548217380006</v>
      </c>
      <c r="O83" s="27">
        <f t="shared" si="18"/>
        <v>3131.4730251856272</v>
      </c>
      <c r="P83" s="399"/>
      <c r="Q83" s="25">
        <f>A83</f>
        <v>28</v>
      </c>
      <c r="R83" s="20" t="s">
        <v>46</v>
      </c>
      <c r="S83" s="27">
        <f t="shared" si="19"/>
        <v>1679.203</v>
      </c>
      <c r="T83" s="27">
        <f t="shared" si="19"/>
        <v>1920.5219999999999</v>
      </c>
      <c r="U83" s="27">
        <f t="shared" si="20"/>
        <v>2260.4543940000003</v>
      </c>
      <c r="V83" s="27">
        <f t="shared" si="20"/>
        <v>2660.5548217380006</v>
      </c>
      <c r="W83" s="27">
        <f t="shared" si="20"/>
        <v>3131.4730251856272</v>
      </c>
    </row>
    <row r="84" spans="1:31">
      <c r="A84" s="449"/>
      <c r="B84" s="449"/>
      <c r="C84" s="449"/>
      <c r="D84" s="449"/>
      <c r="E84" s="449"/>
      <c r="F84" s="449"/>
      <c r="G84" s="449"/>
      <c r="H84" s="397"/>
      <c r="I84" s="451"/>
      <c r="J84" s="451"/>
      <c r="K84" s="451"/>
      <c r="L84" s="451"/>
      <c r="M84" s="451"/>
      <c r="N84" s="451"/>
      <c r="O84" s="451"/>
      <c r="P84" s="399"/>
      <c r="Q84" s="451"/>
      <c r="R84" s="451"/>
      <c r="S84" s="451"/>
      <c r="T84" s="451"/>
      <c r="U84" s="451"/>
      <c r="V84" s="451"/>
      <c r="W84" s="451"/>
    </row>
    <row r="85" spans="1:31" s="1" customFormat="1">
      <c r="A85" s="393" t="s">
        <v>87</v>
      </c>
      <c r="B85" s="393"/>
      <c r="C85" s="393"/>
      <c r="D85" s="393"/>
      <c r="E85" s="393"/>
      <c r="F85" s="393"/>
      <c r="G85" s="393"/>
      <c r="H85" s="397"/>
      <c r="I85" s="393" t="s">
        <v>124</v>
      </c>
      <c r="J85" s="393"/>
      <c r="K85" s="393"/>
      <c r="L85" s="393"/>
      <c r="M85" s="393"/>
      <c r="N85" s="393"/>
      <c r="O85" s="393"/>
      <c r="P85" s="399"/>
      <c r="Q85" s="393" t="s">
        <v>70</v>
      </c>
      <c r="R85" s="393"/>
      <c r="S85" s="393"/>
      <c r="T85" s="393"/>
      <c r="U85" s="393"/>
      <c r="V85" s="393"/>
      <c r="W85" s="393"/>
    </row>
    <row r="86" spans="1:31" hidden="1">
      <c r="H86" s="397"/>
      <c r="P86" s="399"/>
    </row>
    <row r="87" spans="1:31" ht="15" hidden="1">
      <c r="A87" s="192"/>
      <c r="B87" s="211" t="s">
        <v>269</v>
      </c>
      <c r="C87" s="227">
        <v>3468744</v>
      </c>
      <c r="D87" s="221">
        <v>3238477</v>
      </c>
      <c r="E87" s="192"/>
      <c r="F87" s="192"/>
      <c r="G87" s="192"/>
      <c r="H87" s="397"/>
      <c r="P87" s="399"/>
    </row>
    <row r="88" spans="1:31" hidden="1">
      <c r="A88" s="192"/>
      <c r="B88" s="212" t="s">
        <v>262</v>
      </c>
      <c r="C88" s="225">
        <v>969765</v>
      </c>
      <c r="D88">
        <v>1247436</v>
      </c>
      <c r="E88" s="192"/>
      <c r="F88" s="192"/>
      <c r="G88" s="192"/>
      <c r="H88" s="397"/>
      <c r="P88" s="399"/>
    </row>
    <row r="89" spans="1:31" hidden="1">
      <c r="A89" s="192"/>
      <c r="B89" s="212" t="s">
        <v>263</v>
      </c>
      <c r="C89" s="225">
        <v>1583353</v>
      </c>
      <c r="D89">
        <v>1371041</v>
      </c>
      <c r="E89" s="192"/>
      <c r="F89" s="192"/>
      <c r="G89" s="192"/>
      <c r="H89" s="397"/>
      <c r="P89" s="399"/>
    </row>
    <row r="90" spans="1:31" hidden="1">
      <c r="A90" s="192"/>
      <c r="B90" s="212" t="s">
        <v>264</v>
      </c>
      <c r="C90" s="225">
        <v>441646</v>
      </c>
      <c r="D90">
        <v>145000</v>
      </c>
      <c r="E90" s="192"/>
      <c r="F90" s="192"/>
      <c r="G90" s="192"/>
      <c r="H90" s="397"/>
      <c r="P90" s="399"/>
    </row>
    <row r="91" spans="1:31" hidden="1">
      <c r="A91" s="192"/>
      <c r="B91" s="212" t="s">
        <v>265</v>
      </c>
      <c r="C91" s="225">
        <v>473980</v>
      </c>
      <c r="D91">
        <v>475000</v>
      </c>
      <c r="E91" s="192"/>
      <c r="F91" s="192"/>
      <c r="G91" s="192"/>
      <c r="H91" s="397"/>
      <c r="P91" s="399"/>
    </row>
    <row r="92" spans="1:31" hidden="1">
      <c r="A92" s="192"/>
      <c r="B92" s="183"/>
      <c r="D92" s="182"/>
      <c r="E92" s="192"/>
      <c r="F92" s="192"/>
      <c r="G92" s="192"/>
      <c r="H92" s="397"/>
      <c r="P92" s="399"/>
    </row>
    <row r="93" spans="1:31" hidden="1">
      <c r="A93" s="192"/>
      <c r="B93" s="183"/>
      <c r="C93" s="192"/>
      <c r="D93" s="182"/>
      <c r="E93" s="192"/>
      <c r="F93" s="192"/>
      <c r="G93" s="192"/>
      <c r="H93" s="397"/>
      <c r="P93" s="399"/>
    </row>
    <row r="94" spans="1:31" ht="15" hidden="1">
      <c r="A94" s="192"/>
      <c r="B94" s="240" t="s">
        <v>279</v>
      </c>
      <c r="C94" s="241">
        <v>2023</v>
      </c>
      <c r="D94" s="241">
        <v>2024</v>
      </c>
      <c r="E94" s="241" t="s">
        <v>355</v>
      </c>
      <c r="F94" s="192"/>
      <c r="G94" s="192"/>
      <c r="H94" s="397"/>
      <c r="P94" s="399"/>
    </row>
    <row r="95" spans="1:31" ht="15" hidden="1">
      <c r="A95" s="352" t="s">
        <v>284</v>
      </c>
      <c r="B95" s="325">
        <v>4061601</v>
      </c>
      <c r="C95" s="325">
        <v>4869197</v>
      </c>
      <c r="D95" s="333">
        <v>20663882</v>
      </c>
      <c r="E95" s="249">
        <v>1514157</v>
      </c>
      <c r="F95" s="222">
        <f>SUM(D96+D102)</f>
        <v>5363965</v>
      </c>
      <c r="G95" s="222">
        <f>SUM(E96+E102)</f>
        <v>12405445</v>
      </c>
      <c r="H95" s="397"/>
      <c r="P95" s="399"/>
    </row>
    <row r="96" spans="1:31" hidden="1">
      <c r="A96" s="352" t="s">
        <v>282</v>
      </c>
      <c r="B96" s="325">
        <v>9717789</v>
      </c>
      <c r="C96" s="325">
        <v>10000785</v>
      </c>
      <c r="D96" s="325">
        <v>4797787</v>
      </c>
      <c r="E96" s="248">
        <v>1514157</v>
      </c>
      <c r="F96" s="222">
        <f t="shared" ref="F96:G96" si="22">SUM(D97+D103)</f>
        <v>9792618</v>
      </c>
      <c r="G96" s="222">
        <f t="shared" si="22"/>
        <v>2178907</v>
      </c>
      <c r="H96" s="397"/>
      <c r="P96" s="399"/>
    </row>
    <row r="97" spans="1:16" hidden="1">
      <c r="A97" s="352" t="s">
        <v>283</v>
      </c>
      <c r="B97" s="325">
        <v>4467194</v>
      </c>
      <c r="C97" s="325">
        <v>4990702</v>
      </c>
      <c r="D97" s="325">
        <v>9434607</v>
      </c>
      <c r="E97" s="248">
        <v>64500</v>
      </c>
      <c r="F97" s="222">
        <f t="shared" ref="F97:G97" si="23">SUM(D98+D104)</f>
        <v>4754416</v>
      </c>
      <c r="G97" s="222">
        <f t="shared" si="23"/>
        <v>5764425</v>
      </c>
      <c r="H97" s="397"/>
      <c r="P97" s="399"/>
    </row>
    <row r="98" spans="1:16" hidden="1">
      <c r="A98" s="352" t="s">
        <v>285</v>
      </c>
      <c r="B98" s="325">
        <v>1679203</v>
      </c>
      <c r="C98" s="325">
        <v>1920522</v>
      </c>
      <c r="D98" s="325">
        <v>4632691</v>
      </c>
      <c r="E98" s="248">
        <v>861336</v>
      </c>
      <c r="F98" s="222">
        <f t="shared" ref="F98:G98" si="24">SUM(D99+D105)</f>
        <v>23580003</v>
      </c>
      <c r="G98" s="222">
        <f t="shared" si="24"/>
        <v>2991643</v>
      </c>
      <c r="H98" s="397"/>
      <c r="P98" s="399"/>
    </row>
    <row r="99" spans="1:16" hidden="1">
      <c r="B99" s="352" t="s">
        <v>285</v>
      </c>
      <c r="C99" s="325">
        <v>1553478</v>
      </c>
      <c r="D99" s="325">
        <v>1798797</v>
      </c>
      <c r="E99" s="248">
        <v>384321</v>
      </c>
      <c r="F99" s="222" t="e">
        <f>SUM(D100+#REF!)</f>
        <v>#REF!</v>
      </c>
      <c r="G99" s="222" t="e">
        <f>SUM(E100+#REF!)</f>
        <v>#REF!</v>
      </c>
      <c r="H99" s="397"/>
      <c r="P99" s="399"/>
    </row>
    <row r="100" spans="1:16" ht="15" hidden="1">
      <c r="B100" s="351" t="s">
        <v>487</v>
      </c>
      <c r="C100" s="333">
        <v>1094590</v>
      </c>
      <c r="D100" s="333">
        <v>1117324</v>
      </c>
      <c r="E100" s="248">
        <v>204000</v>
      </c>
      <c r="H100" s="397"/>
      <c r="P100" s="399"/>
    </row>
    <row r="101" spans="1:16" hidden="1">
      <c r="B101" s="352" t="s">
        <v>284</v>
      </c>
      <c r="C101" s="325">
        <v>71410</v>
      </c>
      <c r="D101" s="325">
        <v>71410</v>
      </c>
      <c r="H101" s="397"/>
      <c r="P101" s="399"/>
    </row>
    <row r="102" spans="1:16" hidden="1">
      <c r="B102" s="352" t="s">
        <v>282</v>
      </c>
      <c r="C102" s="325">
        <v>609809</v>
      </c>
      <c r="D102" s="325">
        <v>566178</v>
      </c>
      <c r="E102" s="249">
        <f>E117+E124</f>
        <v>10891288</v>
      </c>
    </row>
    <row r="103" spans="1:16" hidden="1">
      <c r="B103" s="352" t="s">
        <v>283</v>
      </c>
      <c r="C103" s="325">
        <v>287646</v>
      </c>
      <c r="D103" s="325">
        <v>358011</v>
      </c>
      <c r="E103" s="248">
        <f>SUM(E118,E125)</f>
        <v>2114407</v>
      </c>
    </row>
    <row r="104" spans="1:16" hidden="1">
      <c r="B104" s="352" t="s">
        <v>285</v>
      </c>
      <c r="C104" s="325">
        <v>125725</v>
      </c>
      <c r="D104" s="325">
        <v>121725</v>
      </c>
      <c r="E104" s="248">
        <f>SUM(E119,E120,E126,E127)</f>
        <v>4903089</v>
      </c>
    </row>
    <row r="105" spans="1:16" ht="15" hidden="1">
      <c r="B105" s="353" t="s">
        <v>488</v>
      </c>
      <c r="C105" s="354">
        <v>19925787</v>
      </c>
      <c r="D105" s="354">
        <v>21781206</v>
      </c>
      <c r="E105" s="248">
        <f>SUM(E121,E122)</f>
        <v>2607322</v>
      </c>
    </row>
    <row r="106" spans="1:16" hidden="1">
      <c r="B106" s="352" t="s">
        <v>284</v>
      </c>
      <c r="C106" s="355">
        <f>C96+C101</f>
        <v>10072195</v>
      </c>
    </row>
    <row r="107" spans="1:16" hidden="1">
      <c r="B107" s="352" t="s">
        <v>282</v>
      </c>
    </row>
    <row r="108" spans="1:16" hidden="1">
      <c r="B108" s="352" t="s">
        <v>283</v>
      </c>
    </row>
    <row r="109" spans="1:16" hidden="1">
      <c r="B109" s="352" t="s">
        <v>285</v>
      </c>
    </row>
    <row r="110" spans="1:16" hidden="1"/>
    <row r="111" spans="1:16" hidden="1">
      <c r="D111" s="15">
        <v>16049435</v>
      </c>
      <c r="E111" s="15">
        <v>12405445</v>
      </c>
    </row>
    <row r="112" spans="1:16" hidden="1">
      <c r="D112" s="15">
        <v>2696747</v>
      </c>
      <c r="E112" s="15">
        <v>2178907</v>
      </c>
    </row>
    <row r="113" spans="2:5" hidden="1">
      <c r="D113" s="15">
        <v>7218575</v>
      </c>
      <c r="E113" s="15">
        <v>5764425</v>
      </c>
    </row>
    <row r="114" spans="2:5" hidden="1">
      <c r="D114" s="15">
        <v>4229072</v>
      </c>
      <c r="E114" s="15">
        <v>2991643</v>
      </c>
    </row>
    <row r="115" spans="2:5" hidden="1">
      <c r="D115" s="15">
        <v>1905041</v>
      </c>
      <c r="E115" s="15">
        <v>1470470</v>
      </c>
    </row>
    <row r="116" spans="2:5" hidden="1"/>
    <row r="117" spans="2:5" hidden="1">
      <c r="B117" s="255" t="s">
        <v>348</v>
      </c>
      <c r="D117" s="253">
        <v>13900629</v>
      </c>
      <c r="E117" s="253">
        <v>9649219</v>
      </c>
    </row>
    <row r="118" spans="2:5" hidden="1">
      <c r="B118" s="256" t="s">
        <v>349</v>
      </c>
      <c r="D118" s="254">
        <v>2348854</v>
      </c>
      <c r="E118" s="254">
        <v>1876579</v>
      </c>
    </row>
    <row r="119" spans="2:5" hidden="1">
      <c r="B119" s="256" t="s">
        <v>350</v>
      </c>
      <c r="D119" s="254">
        <v>2900079</v>
      </c>
      <c r="E119" s="254">
        <v>2353242</v>
      </c>
    </row>
    <row r="120" spans="2:5" hidden="1">
      <c r="B120" s="256" t="s">
        <v>354</v>
      </c>
      <c r="D120" s="254">
        <v>3135904</v>
      </c>
      <c r="E120" s="254">
        <v>1895606</v>
      </c>
    </row>
    <row r="121" spans="2:5" hidden="1">
      <c r="B121" s="256" t="s">
        <v>351</v>
      </c>
      <c r="D121" s="254">
        <v>3158844</v>
      </c>
      <c r="E121" s="254">
        <v>2199884</v>
      </c>
    </row>
    <row r="122" spans="2:5" hidden="1">
      <c r="B122" s="256" t="s">
        <v>353</v>
      </c>
      <c r="D122" s="254">
        <v>685907</v>
      </c>
      <c r="E122" s="254">
        <v>407438</v>
      </c>
    </row>
    <row r="123" spans="2:5" hidden="1">
      <c r="B123" s="256" t="s">
        <v>352</v>
      </c>
      <c r="D123" s="254">
        <v>1671041</v>
      </c>
      <c r="E123" s="254">
        <v>916470</v>
      </c>
    </row>
    <row r="124" spans="2:5" hidden="1">
      <c r="B124" s="255" t="s">
        <v>348</v>
      </c>
      <c r="D124" s="253">
        <v>634649</v>
      </c>
      <c r="E124" s="253">
        <v>1242069</v>
      </c>
    </row>
    <row r="125" spans="2:5" hidden="1">
      <c r="B125" s="256" t="s">
        <v>349</v>
      </c>
      <c r="D125" s="254">
        <v>283393</v>
      </c>
      <c r="E125" s="254">
        <v>237828</v>
      </c>
    </row>
    <row r="126" spans="2:5" hidden="1">
      <c r="B126" s="256" t="s">
        <v>350</v>
      </c>
      <c r="D126" s="254">
        <v>181231</v>
      </c>
      <c r="E126" s="254">
        <v>519416</v>
      </c>
    </row>
    <row r="127" spans="2:5" hidden="1">
      <c r="B127" s="256" t="s">
        <v>354</v>
      </c>
      <c r="D127" s="254">
        <v>140025</v>
      </c>
      <c r="E127" s="254">
        <v>134825</v>
      </c>
    </row>
    <row r="128" spans="2:5" hidden="1">
      <c r="B128" s="256" t="s">
        <v>352</v>
      </c>
      <c r="D128" s="254">
        <v>30000</v>
      </c>
      <c r="E128" s="254">
        <v>350000</v>
      </c>
    </row>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sheetData>
  <sheetProtection algorithmName="SHA-512" hashValue="DpHVv9twtDbfPCpsgLwLpz/xkXOQKMIx4ZS4MCi2mndkaycWLcnh0GrfwPD+8TjlexgGIDKO8X/c9lpg8ATO9g==" saltValue="DTNON76fnI5OHPSlS8lFxQ==" spinCount="100000" sheet="1" objects="1" scenarios="1" selectLockedCells="1" selectUnlockedCells="1"/>
  <mergeCells count="164">
    <mergeCell ref="A85:G85"/>
    <mergeCell ref="I85:O85"/>
    <mergeCell ref="Q85:W85"/>
    <mergeCell ref="A75:G75"/>
    <mergeCell ref="I75:O75"/>
    <mergeCell ref="Q75:W75"/>
    <mergeCell ref="A76:B76"/>
    <mergeCell ref="I76:J76"/>
    <mergeCell ref="Q76:R76"/>
    <mergeCell ref="A84:G84"/>
    <mergeCell ref="A74:G74"/>
    <mergeCell ref="I74:O74"/>
    <mergeCell ref="Q74:W74"/>
    <mergeCell ref="Q73:W73"/>
    <mergeCell ref="I84:O84"/>
    <mergeCell ref="Q84:W84"/>
    <mergeCell ref="A69:G69"/>
    <mergeCell ref="I69:O69"/>
    <mergeCell ref="Q69:W69"/>
    <mergeCell ref="A73:G73"/>
    <mergeCell ref="I73:O73"/>
    <mergeCell ref="A65:G65"/>
    <mergeCell ref="I65:O65"/>
    <mergeCell ref="Q65:W65"/>
    <mergeCell ref="I55:O55"/>
    <mergeCell ref="Q55:W55"/>
    <mergeCell ref="A57:G57"/>
    <mergeCell ref="A61:G61"/>
    <mergeCell ref="I61:O61"/>
    <mergeCell ref="Q61:W61"/>
    <mergeCell ref="A45:G45"/>
    <mergeCell ref="I45:O45"/>
    <mergeCell ref="Q45:W45"/>
    <mergeCell ref="A46:G46"/>
    <mergeCell ref="I46:O46"/>
    <mergeCell ref="Q46:W46"/>
    <mergeCell ref="I39:O39"/>
    <mergeCell ref="Q39:W39"/>
    <mergeCell ref="A40:G40"/>
    <mergeCell ref="I40:O40"/>
    <mergeCell ref="Q40:W40"/>
    <mergeCell ref="A53:G53"/>
    <mergeCell ref="I53:O53"/>
    <mergeCell ref="Q53:W53"/>
    <mergeCell ref="A54:B54"/>
    <mergeCell ref="I54:J54"/>
    <mergeCell ref="Q54:R54"/>
    <mergeCell ref="A51:G51"/>
    <mergeCell ref="I51:O51"/>
    <mergeCell ref="Q51:W51"/>
    <mergeCell ref="A52:G52"/>
    <mergeCell ref="I52:O52"/>
    <mergeCell ref="Q52:W52"/>
    <mergeCell ref="A38:D38"/>
    <mergeCell ref="I38:L38"/>
    <mergeCell ref="Q38:T38"/>
    <mergeCell ref="I32:O32"/>
    <mergeCell ref="Q32:W32"/>
    <mergeCell ref="A35:B35"/>
    <mergeCell ref="I35:J35"/>
    <mergeCell ref="Q35:R35"/>
    <mergeCell ref="A36:B36"/>
    <mergeCell ref="I36:J36"/>
    <mergeCell ref="Q36:R36"/>
    <mergeCell ref="A37:G37"/>
    <mergeCell ref="I37:O37"/>
    <mergeCell ref="Q37:W37"/>
    <mergeCell ref="A33:B33"/>
    <mergeCell ref="A34:B34"/>
    <mergeCell ref="A31:G31"/>
    <mergeCell ref="I31:O31"/>
    <mergeCell ref="Q31:W31"/>
    <mergeCell ref="A29:G29"/>
    <mergeCell ref="I29:O29"/>
    <mergeCell ref="Q29:W29"/>
    <mergeCell ref="A30:G30"/>
    <mergeCell ref="I30:O30"/>
    <mergeCell ref="Q30:W30"/>
    <mergeCell ref="A27:G27"/>
    <mergeCell ref="I27:O27"/>
    <mergeCell ref="Q27:W27"/>
    <mergeCell ref="A28:G28"/>
    <mergeCell ref="I28:O28"/>
    <mergeCell ref="Q28:W28"/>
    <mergeCell ref="A25:G25"/>
    <mergeCell ref="I25:O25"/>
    <mergeCell ref="Q25:W25"/>
    <mergeCell ref="A26:G26"/>
    <mergeCell ref="I26:O26"/>
    <mergeCell ref="Q26:W26"/>
    <mergeCell ref="A23:G23"/>
    <mergeCell ref="I23:O23"/>
    <mergeCell ref="Q23:W23"/>
    <mergeCell ref="A24:G24"/>
    <mergeCell ref="I24:O24"/>
    <mergeCell ref="Q24:W24"/>
    <mergeCell ref="A21:G21"/>
    <mergeCell ref="I21:O21"/>
    <mergeCell ref="Q21:W21"/>
    <mergeCell ref="A22:G22"/>
    <mergeCell ref="I22:O22"/>
    <mergeCell ref="Q22:W22"/>
    <mergeCell ref="A19:G19"/>
    <mergeCell ref="I19:O19"/>
    <mergeCell ref="Q19:W19"/>
    <mergeCell ref="A20:G20"/>
    <mergeCell ref="I20:O20"/>
    <mergeCell ref="Q20:W20"/>
    <mergeCell ref="A17:G17"/>
    <mergeCell ref="I17:O17"/>
    <mergeCell ref="Q17:W17"/>
    <mergeCell ref="A18:G18"/>
    <mergeCell ref="I18:O18"/>
    <mergeCell ref="Q18:W18"/>
    <mergeCell ref="A15:G15"/>
    <mergeCell ref="I15:O15"/>
    <mergeCell ref="Q15:W15"/>
    <mergeCell ref="B16:G16"/>
    <mergeCell ref="J16:O16"/>
    <mergeCell ref="R16:W16"/>
    <mergeCell ref="A14:G14"/>
    <mergeCell ref="I14:O14"/>
    <mergeCell ref="Q14:W14"/>
    <mergeCell ref="A11:G11"/>
    <mergeCell ref="I11:O11"/>
    <mergeCell ref="Q11:W11"/>
    <mergeCell ref="A12:G12"/>
    <mergeCell ref="I12:O12"/>
    <mergeCell ref="Q12:W12"/>
    <mergeCell ref="J10:O10"/>
    <mergeCell ref="R10:W10"/>
    <mergeCell ref="A6:G6"/>
    <mergeCell ref="I6:O6"/>
    <mergeCell ref="B7:G7"/>
    <mergeCell ref="J7:O7"/>
    <mergeCell ref="R7:W7"/>
    <mergeCell ref="Q8:W8"/>
    <mergeCell ref="A9:G9"/>
    <mergeCell ref="I9:O9"/>
    <mergeCell ref="Q9:W9"/>
    <mergeCell ref="A5:G5"/>
    <mergeCell ref="I5:O5"/>
    <mergeCell ref="A8:G8"/>
    <mergeCell ref="I8:O8"/>
    <mergeCell ref="B13:G13"/>
    <mergeCell ref="J13:O13"/>
    <mergeCell ref="R13:W13"/>
    <mergeCell ref="Q1:W1"/>
    <mergeCell ref="A2:G2"/>
    <mergeCell ref="I2:O2"/>
    <mergeCell ref="Q2:W2"/>
    <mergeCell ref="A1:G1"/>
    <mergeCell ref="H1:H101"/>
    <mergeCell ref="I1:O1"/>
    <mergeCell ref="P1:P101"/>
    <mergeCell ref="A3:G3"/>
    <mergeCell ref="I3:O3"/>
    <mergeCell ref="Q5:W5"/>
    <mergeCell ref="B10:G10"/>
    <mergeCell ref="Q3:W3"/>
    <mergeCell ref="B4:G4"/>
    <mergeCell ref="J4:O4"/>
    <mergeCell ref="R4:W4"/>
    <mergeCell ref="Q6:W6"/>
  </mergeCells>
  <phoneticPr fontId="45" type="noConversion"/>
  <pageMargins left="0.19685039370078741" right="0.19685039370078741" top="0.31496062992125984" bottom="0.19685039370078741" header="0.23622047244094491" footer="0.31496062992125984"/>
  <pageSetup paperSize="9" scale="94" fitToHeight="5" orientation="portrait" r:id="rId1"/>
  <headerFooter>
    <oddHeader>&amp;CСтраница &amp;С&amp;Пбучети заминавии маориф 2016-2018</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15</vt:i4>
      </vt:variant>
      <vt:variant>
        <vt:lpstr>Именованные диапазоны</vt:lpstr>
      </vt:variant>
      <vt:variant>
        <vt:i4>7</vt:i4>
      </vt:variant>
    </vt:vector>
  </HeadingPairs>
  <TitlesOfParts>
    <vt:vector size="22" baseType="lpstr">
      <vt:lpstr>ВУЗ (бюдж. с изм.)</vt:lpstr>
      <vt:lpstr>template</vt:lpstr>
      <vt:lpstr>сохтор</vt:lpstr>
      <vt:lpstr>Лист2 (2023 мукоиса)</vt:lpstr>
      <vt:lpstr>Классификации (2)</vt:lpstr>
      <vt:lpstr>TIK 001 ЛКТ</vt:lpstr>
      <vt:lpstr> такмили ихтисос</vt:lpstr>
      <vt:lpstr>TIK 003 методи</vt:lpstr>
      <vt:lpstr>TIK 004калонсолон</vt:lpstr>
      <vt:lpstr>tab 3.2.2a</vt:lpstr>
      <vt:lpstr>СПГР</vt:lpstr>
      <vt:lpstr>Лист1</vt:lpstr>
      <vt:lpstr>tab 3.2.2б</vt:lpstr>
      <vt:lpstr>буҷети вазорат иқт</vt:lpstr>
      <vt:lpstr>буҷети вазиф</vt:lpstr>
      <vt:lpstr>сохтор!_ftnref1</vt:lpstr>
      <vt:lpstr>'tab 3.2.2б'!Заголовки_для_печати</vt:lpstr>
      <vt:lpstr>' такмили ихтисос'!Область_печати</vt:lpstr>
      <vt:lpstr>template!Область_печати</vt:lpstr>
      <vt:lpstr>'TIK 001 ЛКТ'!Область_печати</vt:lpstr>
      <vt:lpstr>'TIK 003 методи'!Область_печати</vt:lpstr>
      <vt:lpstr>'TIK 004калонсолон'!Область_печати</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joris endel</dc:creator>
  <cp:lastModifiedBy>Microsoft Office User</cp:lastModifiedBy>
  <cp:lastPrinted>2024-05-08T04:07:32Z</cp:lastPrinted>
  <dcterms:created xsi:type="dcterms:W3CDTF">2011-02-16T09:06:04Z</dcterms:created>
  <dcterms:modified xsi:type="dcterms:W3CDTF">2025-01-09T04:32:44Z</dcterms:modified>
</cp:coreProperties>
</file>